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c r="B66" i="37"/>
  <c r="C66" i="37"/>
  <c r="D66" i="37"/>
  <c r="G66" i="37"/>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G129" i="37" s="1"/>
  <c r="C129" i="37"/>
  <c r="D129" i="37"/>
  <c r="B130" i="37"/>
  <c r="G130" i="37" s="1"/>
  <c r="C130" i="37"/>
  <c r="D130" i="37"/>
  <c r="B131" i="37"/>
  <c r="B132" i="37"/>
  <c r="B133" i="37"/>
  <c r="C133" i="37"/>
  <c r="D133" i="37"/>
  <c r="B134" i="37"/>
  <c r="C134" i="37"/>
  <c r="D134" i="37"/>
  <c r="B135" i="37"/>
  <c r="G135" i="37" s="1"/>
  <c r="C135" i="37"/>
  <c r="D135" i="37"/>
  <c r="B136" i="37"/>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s="1"/>
  <c r="B160" i="37"/>
  <c r="C160" i="37"/>
  <c r="D160" i="37"/>
  <c r="G160" i="37" s="1"/>
  <c r="B161" i="37"/>
  <c r="B162" i="37"/>
  <c r="B163" i="37"/>
  <c r="C163" i="37"/>
  <c r="D163" i="37"/>
  <c r="G163" i="37" s="1"/>
  <c r="B164" i="37"/>
  <c r="C164" i="37"/>
  <c r="D164" i="37"/>
  <c r="G164" i="37" s="1"/>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G183" i="37" s="1"/>
  <c r="C183" i="37"/>
  <c r="D183" i="37"/>
  <c r="B184" i="37"/>
  <c r="C184" i="37"/>
  <c r="D184" i="37"/>
  <c r="B185" i="37"/>
  <c r="G185" i="37" s="1"/>
  <c r="C185" i="37"/>
  <c r="D185" i="37"/>
  <c r="B186" i="37"/>
  <c r="B187" i="37"/>
  <c r="C187" i="37"/>
  <c r="D187" i="37"/>
  <c r="B188" i="37"/>
  <c r="C188" i="37"/>
  <c r="D188" i="37"/>
  <c r="B189" i="37"/>
  <c r="C189" i="37"/>
  <c r="D189" i="37"/>
  <c r="B190" i="37"/>
  <c r="C190" i="37"/>
  <c r="D190" i="37"/>
  <c r="B191" i="37"/>
  <c r="C191" i="37"/>
  <c r="D191" i="37"/>
  <c r="B192" i="37"/>
  <c r="G192" i="37" s="1"/>
  <c r="C192" i="37"/>
  <c r="D192" i="37"/>
  <c r="B193" i="37"/>
  <c r="C193" i="37"/>
  <c r="D193" i="37"/>
  <c r="B194" i="37"/>
  <c r="B195" i="37"/>
  <c r="B196" i="37"/>
  <c r="G196" i="37" s="1"/>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G286" i="37" s="1"/>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B364" i="37"/>
  <c r="C364" i="37"/>
  <c r="D364" i="37"/>
  <c r="B365" i="37"/>
  <c r="C365" i="37"/>
  <c r="D365" i="37"/>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G395" i="37" s="1"/>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G420" i="37" s="1"/>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G461" i="37" s="1"/>
  <c r="C461" i="37"/>
  <c r="D461" i="37"/>
  <c r="B462" i="37"/>
  <c r="G462" i="37" s="1"/>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G511" i="37" s="1"/>
  <c r="C511" i="37"/>
  <c r="D511" i="37"/>
  <c r="B512" i="37"/>
  <c r="G512" i="37" s="1"/>
  <c r="C512" i="37"/>
  <c r="D512" i="37"/>
  <c r="B513" i="37"/>
  <c r="B514" i="37"/>
  <c r="C514" i="37"/>
  <c r="D514" i="37"/>
  <c r="B515" i="37"/>
  <c r="C515" i="37"/>
  <c r="D515" i="37"/>
  <c r="G515" i="37" s="1"/>
  <c r="B516" i="37"/>
  <c r="B517" i="37"/>
  <c r="G517" i="37" s="1"/>
  <c r="C517" i="37"/>
  <c r="D517" i="37"/>
  <c r="B518" i="37"/>
  <c r="G518" i="37" s="1"/>
  <c r="C518" i="37"/>
  <c r="D518" i="37"/>
  <c r="B519" i="37"/>
  <c r="B520" i="37"/>
  <c r="B521" i="37"/>
  <c r="B522" i="37"/>
  <c r="C522" i="37"/>
  <c r="D522" i="37"/>
  <c r="B523" i="37"/>
  <c r="C523" i="37"/>
  <c r="D523" i="37"/>
  <c r="G523" i="37" s="1"/>
  <c r="B524" i="37"/>
  <c r="C524" i="37"/>
  <c r="D524" i="37"/>
  <c r="B525" i="37"/>
  <c r="C525" i="37"/>
  <c r="D525" i="37"/>
  <c r="G525" i="37" s="1"/>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G535" i="37" s="1"/>
  <c r="C535" i="37"/>
  <c r="D535" i="37"/>
  <c r="B536" i="37"/>
  <c r="G536" i="37" s="1"/>
  <c r="C536" i="37"/>
  <c r="D536" i="37"/>
  <c r="B537" i="37"/>
  <c r="G537" i="37" s="1"/>
  <c r="C537" i="37"/>
  <c r="D537" i="37"/>
  <c r="B538" i="37"/>
  <c r="G538" i="37" s="1"/>
  <c r="C538" i="37"/>
  <c r="D538" i="37"/>
  <c r="B539" i="37"/>
  <c r="G539" i="37" s="1"/>
  <c r="C539" i="37"/>
  <c r="D539" i="37"/>
  <c r="B540" i="37"/>
  <c r="G540" i="37" s="1"/>
  <c r="C540" i="37"/>
  <c r="D540" i="37"/>
  <c r="B541" i="37"/>
  <c r="B542" i="37"/>
  <c r="C542" i="37"/>
  <c r="D542" i="37"/>
  <c r="B543" i="37"/>
  <c r="C543" i="37"/>
  <c r="D543" i="37"/>
  <c r="G543" i="37" s="1"/>
  <c r="B544" i="37"/>
  <c r="C544" i="37"/>
  <c r="D544" i="37"/>
  <c r="B545" i="37"/>
  <c r="C545" i="37"/>
  <c r="D545" i="37"/>
  <c r="G545" i="37" s="1"/>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G563" i="37" s="1"/>
  <c r="C563" i="37"/>
  <c r="D563" i="37"/>
  <c r="B564" i="37"/>
  <c r="G564" i="37" s="1"/>
  <c r="C564" i="37"/>
  <c r="D564" i="37"/>
  <c r="B565" i="37"/>
  <c r="B566" i="37"/>
  <c r="C566" i="37"/>
  <c r="D566" i="37"/>
  <c r="G566" i="37"/>
  <c r="B567" i="37"/>
  <c r="C567" i="37"/>
  <c r="D567" i="37"/>
  <c r="G567" i="37"/>
  <c r="B568" i="37"/>
  <c r="B569" i="37"/>
  <c r="G569" i="37" s="1"/>
  <c r="C569" i="37"/>
  <c r="D569" i="37"/>
  <c r="B570" i="37"/>
  <c r="G570" i="37" s="1"/>
  <c r="C570" i="37"/>
  <c r="D570" i="37"/>
  <c r="B571" i="37"/>
  <c r="B572" i="37"/>
  <c r="B573" i="37"/>
  <c r="G573" i="37" s="1"/>
  <c r="C573" i="37"/>
  <c r="D573" i="37"/>
  <c r="B574" i="37"/>
  <c r="G574" i="37" s="1"/>
  <c r="C574" i="37"/>
  <c r="D574" i="37"/>
  <c r="B575" i="37"/>
  <c r="G575" i="37" s="1"/>
  <c r="C575" i="37"/>
  <c r="D575" i="37"/>
  <c r="B576" i="37"/>
  <c r="B577" i="37"/>
  <c r="C577" i="37"/>
  <c r="D577" i="37"/>
  <c r="G577" i="37"/>
  <c r="B578" i="37"/>
  <c r="B579" i="37"/>
  <c r="G579" i="37" s="1"/>
  <c r="C579" i="37"/>
  <c r="D579" i="37"/>
  <c r="B580" i="37"/>
  <c r="G580" i="37" s="1"/>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G591" i="37" s="1"/>
  <c r="C591" i="37"/>
  <c r="D591" i="37"/>
  <c r="B592" i="37"/>
  <c r="G592" i="37" s="1"/>
  <c r="C592" i="37"/>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G604" i="37" s="1"/>
  <c r="C604" i="37"/>
  <c r="D604" i="37"/>
  <c r="B605" i="37"/>
  <c r="G605" i="37" s="1"/>
  <c r="C605" i="37"/>
  <c r="D605" i="37"/>
  <c r="B606" i="37"/>
  <c r="G606" i="37" s="1"/>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s="1"/>
  <c r="B640" i="37"/>
  <c r="C640" i="37"/>
  <c r="D640" i="37"/>
  <c r="G640" i="37" s="1"/>
  <c r="B641" i="37"/>
  <c r="C641" i="37"/>
  <c r="D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G687" i="37" s="1"/>
  <c r="C687" i="37"/>
  <c r="D687" i="37"/>
  <c r="B688" i="37"/>
  <c r="C688" i="37"/>
  <c r="D688" i="37"/>
  <c r="B689" i="37"/>
  <c r="C689" i="37"/>
  <c r="D689" i="37"/>
  <c r="B690" i="37"/>
  <c r="C690" i="37"/>
  <c r="D690" i="37"/>
  <c r="B691" i="37"/>
  <c r="G691" i="37" s="1"/>
  <c r="C691" i="37"/>
  <c r="D691" i="37"/>
  <c r="B692" i="37"/>
  <c r="C692" i="37"/>
  <c r="D692" i="37"/>
  <c r="B693" i="37"/>
  <c r="C693" i="37"/>
  <c r="D693" i="37"/>
  <c r="B694" i="37"/>
  <c r="C694" i="37"/>
  <c r="D694" i="37"/>
  <c r="B695" i="37"/>
  <c r="G695" i="37" s="1"/>
  <c r="C695" i="37"/>
  <c r="D695" i="37"/>
  <c r="B696" i="37"/>
  <c r="G696" i="37" s="1"/>
  <c r="C696" i="37"/>
  <c r="D696" i="37"/>
  <c r="B697" i="37"/>
  <c r="C697" i="37"/>
  <c r="D697" i="37"/>
  <c r="B698" i="37"/>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C749" i="37"/>
  <c r="D749" i="37"/>
  <c r="G749" i="37" s="1"/>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C981" i="37"/>
  <c r="D981" i="37"/>
  <c r="B982" i="37"/>
  <c r="C982" i="37"/>
  <c r="D982" i="37"/>
  <c r="B983" i="37"/>
  <c r="B984" i="37"/>
  <c r="B985" i="37"/>
  <c r="G985" i="37" s="1"/>
  <c r="C985" i="37"/>
  <c r="D985" i="37"/>
  <c r="B986" i="37"/>
  <c r="G986" i="37" s="1"/>
  <c r="C986" i="37"/>
  <c r="D986" i="37"/>
  <c r="B987" i="37"/>
  <c r="G987" i="37" s="1"/>
  <c r="C987" i="37"/>
  <c r="D987" i="37"/>
  <c r="B988" i="37"/>
  <c r="G988" i="37" s="1"/>
  <c r="C988" i="37"/>
  <c r="D988" i="37"/>
  <c r="B989" i="37"/>
  <c r="G989" i="37" s="1"/>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G998" i="37" s="1"/>
  <c r="B999" i="37"/>
  <c r="C999" i="37"/>
  <c r="D999" i="37"/>
  <c r="B1000" i="37"/>
  <c r="B1001" i="37"/>
  <c r="C1001" i="37"/>
  <c r="D1001" i="37"/>
  <c r="G1001" i="37" s="1"/>
  <c r="B1002" i="37"/>
  <c r="C1002" i="37"/>
  <c r="D1002" i="37"/>
  <c r="G1002" i="37"/>
  <c r="B1003" i="37"/>
  <c r="C1003" i="37"/>
  <c r="D1003" i="37"/>
  <c r="G1003" i="37"/>
  <c r="B1004" i="37"/>
  <c r="C1004" i="37"/>
  <c r="D1004" i="37"/>
  <c r="G1004" i="37"/>
  <c r="B1005" i="37"/>
  <c r="C1005" i="37"/>
  <c r="D1005" i="37"/>
  <c r="G1005" i="37" s="1"/>
  <c r="B1006" i="37"/>
  <c r="B1007" i="37"/>
  <c r="G1007" i="37" s="1"/>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B1022" i="37"/>
  <c r="C1022" i="37"/>
  <c r="D1022" i="37"/>
  <c r="B1023" i="37"/>
  <c r="B1024" i="37"/>
  <c r="C1024" i="37"/>
  <c r="D1024" i="37"/>
  <c r="G1024" i="37"/>
  <c r="B1025" i="37"/>
  <c r="C1025" i="37"/>
  <c r="D1025" i="37"/>
  <c r="G1025" i="37" s="1"/>
  <c r="B1026" i="37"/>
  <c r="C1026" i="37"/>
  <c r="D1026" i="37"/>
  <c r="G1026" i="37" s="1"/>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D1137" i="37"/>
  <c r="G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s="1"/>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D1214" i="37"/>
  <c r="G1214" i="37"/>
  <c r="B1215" i="37"/>
  <c r="C1215" i="37"/>
  <c r="D1215" i="37"/>
  <c r="G1215" i="37"/>
  <c r="B1216" i="37"/>
  <c r="C1216" i="37"/>
  <c r="D1216" i="37"/>
  <c r="G1216" i="37" s="1"/>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D1225" i="37"/>
  <c r="B1226" i="37"/>
  <c r="C1226" i="37"/>
  <c r="D1226" i="37"/>
  <c r="B1227" i="37"/>
  <c r="C1227" i="37"/>
  <c r="G1227" i="37" s="1"/>
  <c r="D1227" i="37"/>
  <c r="B1228" i="37"/>
  <c r="C1228" i="37"/>
  <c r="D1228" i="37"/>
  <c r="B1229" i="37"/>
  <c r="C1229" i="37"/>
  <c r="G1229" i="37" s="1"/>
  <c r="D1229" i="37"/>
  <c r="B1230" i="37"/>
  <c r="C1230" i="37"/>
  <c r="D1230" i="37"/>
  <c r="B1231" i="37"/>
  <c r="C1231" i="37"/>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s="1"/>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c r="B1400" i="37"/>
  <c r="B1401" i="37"/>
  <c r="G1401" i="37" s="1"/>
  <c r="C1401" i="37"/>
  <c r="D1401" i="37"/>
  <c r="B1402" i="37"/>
  <c r="G1402" i="37" s="1"/>
  <c r="C1402" i="37"/>
  <c r="D1402" i="37"/>
  <c r="B1403" i="37"/>
  <c r="G1403" i="37" s="1"/>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G1434" i="37" s="1"/>
  <c r="I1434" i="37" s="1"/>
  <c r="C1434" i="37"/>
  <c r="D1434" i="37"/>
  <c r="B1435" i="37"/>
  <c r="G1435" i="37" s="1"/>
  <c r="I1435" i="37" s="1"/>
  <c r="C1435" i="37"/>
  <c r="D1435" i="37"/>
  <c r="B1436" i="37"/>
  <c r="G1436" i="37" s="1"/>
  <c r="I1436" i="37" s="1"/>
  <c r="C1436" i="37"/>
  <c r="D1436" i="37"/>
  <c r="B1437" i="37"/>
  <c r="G1437" i="37" s="1"/>
  <c r="I1437" i="37" s="1"/>
  <c r="C1437" i="37"/>
  <c r="D1437" i="37"/>
  <c r="B1438" i="37"/>
  <c r="G1438" i="37" s="1"/>
  <c r="I1438" i="37" s="1"/>
  <c r="C1438" i="37"/>
  <c r="D1438" i="37"/>
  <c r="B1439" i="37"/>
  <c r="G1439" i="37" s="1"/>
  <c r="I1439" i="37" s="1"/>
  <c r="C1439" i="37"/>
  <c r="D1439" i="37"/>
  <c r="B1440" i="37"/>
  <c r="G1440" i="37" s="1"/>
  <c r="I1440" i="37" s="1"/>
  <c r="C1440" i="37"/>
  <c r="D1440" i="37"/>
  <c r="B1441" i="37"/>
  <c r="B1442" i="37"/>
  <c r="B1443" i="37"/>
  <c r="G1443" i="37" s="1"/>
  <c r="C1443" i="37"/>
  <c r="D1443" i="37"/>
  <c r="B1444" i="37"/>
  <c r="G1444" i="37" s="1"/>
  <c r="I1444" i="37" s="1"/>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B1480" i="37"/>
  <c r="B1481" i="37"/>
  <c r="C1481" i="37"/>
  <c r="G1481" i="37"/>
  <c r="B1482" i="37"/>
  <c r="C1482" i="37"/>
  <c r="G1482" i="37" s="1"/>
  <c r="B1483" i="37"/>
  <c r="C1483" i="37"/>
  <c r="B1484" i="37"/>
  <c r="C1484" i="37"/>
  <c r="H1484" i="37" s="1"/>
  <c r="B1485" i="37"/>
  <c r="C1485" i="37"/>
  <c r="G1485" i="37" s="1"/>
  <c r="B1486" i="37"/>
  <c r="B1487" i="37"/>
  <c r="C1487" i="37"/>
  <c r="H1487" i="37" s="1"/>
  <c r="B1488" i="37"/>
  <c r="B1489" i="37"/>
  <c r="C1489" i="37"/>
  <c r="G1489" i="37" s="1"/>
  <c r="B1490" i="37"/>
  <c r="C1490" i="37"/>
  <c r="B1491" i="37"/>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3" i="37"/>
  <c r="H1491" i="37"/>
  <c r="H1489" i="37"/>
  <c r="H1485" i="37"/>
  <c r="H1483" i="37"/>
  <c r="H1481" i="37"/>
  <c r="H1479" i="37"/>
  <c r="H1477" i="37"/>
  <c r="H1475" i="37"/>
  <c r="H1473" i="37"/>
  <c r="H1467" i="37"/>
  <c r="H1465" i="37"/>
  <c r="H1447" i="37"/>
  <c r="H1445" i="37"/>
  <c r="H1444" i="37"/>
  <c r="H1443" i="37"/>
  <c r="H1440" i="37"/>
  <c r="H1439" i="37"/>
  <c r="H1438" i="37"/>
  <c r="H1437" i="37"/>
  <c r="H1436" i="37"/>
  <c r="H1435" i="37"/>
  <c r="H1434" i="37"/>
  <c r="H1432" i="37"/>
  <c r="I1432" i="37"/>
  <c r="H1431" i="37"/>
  <c r="H1430" i="37"/>
  <c r="I1430" i="37" s="1"/>
  <c r="H1429" i="37"/>
  <c r="H1428" i="37"/>
  <c r="I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E29" i="3" s="1"/>
  <c r="B29" i="3" s="1"/>
  <c r="G31" i="3"/>
  <c r="E31" i="3" s="1"/>
  <c r="H31" i="3"/>
  <c r="G32" i="3"/>
  <c r="H32" i="3"/>
  <c r="G33" i="3"/>
  <c r="H33" i="3"/>
  <c r="E33" i="3"/>
  <c r="B33" i="3" s="1"/>
  <c r="G34" i="3"/>
  <c r="H34" i="3"/>
  <c r="E34" i="3" s="1"/>
  <c r="B34" i="3" s="1"/>
  <c r="G35" i="3"/>
  <c r="E35" i="3" s="1"/>
  <c r="H35" i="3"/>
  <c r="G36" i="3"/>
  <c r="H36" i="3"/>
  <c r="G37" i="3"/>
  <c r="H37" i="3"/>
  <c r="E37" i="3"/>
  <c r="B37" i="3" s="1"/>
  <c r="G38" i="3"/>
  <c r="H38" i="3"/>
  <c r="E38" i="3" s="1"/>
  <c r="B38" i="3" s="1"/>
  <c r="G39" i="3"/>
  <c r="H39" i="3"/>
  <c r="G40" i="3"/>
  <c r="H40" i="3"/>
  <c r="G41" i="3"/>
  <c r="H41" i="3"/>
  <c r="E41" i="3" s="1"/>
  <c r="B41" i="3" s="1"/>
  <c r="G42" i="3"/>
  <c r="H42" i="3"/>
  <c r="E42" i="3" s="1"/>
  <c r="B42" i="3" s="1"/>
  <c r="G43" i="3"/>
  <c r="H43" i="3"/>
  <c r="G44" i="3"/>
  <c r="H44" i="3"/>
  <c r="G45" i="3"/>
  <c r="H45" i="3"/>
  <c r="E45" i="3" s="1"/>
  <c r="B45" i="3" s="1"/>
  <c r="G46" i="3"/>
  <c r="H46" i="3"/>
  <c r="G47" i="3"/>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E162" i="3"/>
  <c r="B162" i="3" s="1"/>
  <c r="G164" i="3"/>
  <c r="E164" i="3" s="1"/>
  <c r="G166" i="3"/>
  <c r="E166" i="3" s="1"/>
  <c r="B166" i="3" s="1"/>
  <c r="G212" i="3"/>
  <c r="H212" i="3"/>
  <c r="G260" i="3"/>
  <c r="H260" i="3"/>
  <c r="G263" i="3"/>
  <c r="H263" i="3"/>
  <c r="G264" i="3"/>
  <c r="H264" i="3"/>
  <c r="E264" i="3"/>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B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F222" i="3" s="1"/>
  <c r="B222" i="3" s="1"/>
  <c r="M222" i="3"/>
  <c r="L221" i="3"/>
  <c r="M221" i="3"/>
  <c r="L220" i="3"/>
  <c r="M220" i="3"/>
  <c r="L219" i="3"/>
  <c r="M219" i="3"/>
  <c r="F219" i="3" s="1"/>
  <c r="B219" i="3" s="1"/>
  <c r="L218" i="3"/>
  <c r="F218" i="3" s="1"/>
  <c r="B218" i="3" s="1"/>
  <c r="M218" i="3"/>
  <c r="L217" i="3"/>
  <c r="M217" i="3"/>
  <c r="L216" i="3"/>
  <c r="M216" i="3"/>
  <c r="L215" i="3"/>
  <c r="M215" i="3"/>
  <c r="F215" i="3" s="1"/>
  <c r="B215" i="3" s="1"/>
  <c r="L214" i="3"/>
  <c r="F214" i="3" s="1"/>
  <c r="B214" i="3" s="1"/>
  <c r="M214" i="3"/>
  <c r="L213" i="3"/>
  <c r="M213" i="3"/>
  <c r="F212" i="3"/>
  <c r="F211" i="3"/>
  <c r="B211" i="3" s="1"/>
  <c r="L210" i="3"/>
  <c r="M210" i="3"/>
  <c r="F210" i="3" s="1"/>
  <c r="B210" i="3" s="1"/>
  <c r="L209" i="3"/>
  <c r="F209" i="3" s="1"/>
  <c r="B209" i="3" s="1"/>
  <c r="L208" i="3"/>
  <c r="F208" i="3" s="1"/>
  <c r="B208" i="3" s="1"/>
  <c r="L207" i="3"/>
  <c r="M207" i="3"/>
  <c r="L206" i="3"/>
  <c r="M206" i="3"/>
  <c r="L205" i="3"/>
  <c r="M205" i="3"/>
  <c r="L204" i="3"/>
  <c r="M204" i="3"/>
  <c r="L203" i="3"/>
  <c r="M203" i="3"/>
  <c r="L202" i="3"/>
  <c r="M202" i="3"/>
  <c r="L201" i="3"/>
  <c r="M201" i="3"/>
  <c r="F201" i="3" s="1"/>
  <c r="B201" i="3" s="1"/>
  <c r="L200" i="3"/>
  <c r="F200" i="3" s="1"/>
  <c r="B200" i="3" s="1"/>
  <c r="M200" i="3"/>
  <c r="L199" i="3"/>
  <c r="M199" i="3"/>
  <c r="B164"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35" i="3"/>
  <c r="B3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97" i="36"/>
  <c r="E30" i="3" l="1"/>
  <c r="B30" i="3" s="1"/>
  <c r="E47" i="3"/>
  <c r="B47" i="3" s="1"/>
  <c r="E43" i="3"/>
  <c r="B43" i="3" s="1"/>
  <c r="G188" i="37"/>
  <c r="F204" i="3"/>
  <c r="B204" i="3" s="1"/>
  <c r="E39" i="3"/>
  <c r="B39" i="3" s="1"/>
  <c r="H76" i="37"/>
  <c r="G1231" i="37"/>
  <c r="G1225" i="37"/>
  <c r="E263" i="3"/>
  <c r="B263" i="3" s="1"/>
  <c r="G1142" i="37"/>
  <c r="G1129" i="37"/>
  <c r="G1491" i="37"/>
  <c r="G698" i="37"/>
  <c r="G697" i="37"/>
  <c r="G694" i="37"/>
  <c r="G693" i="37"/>
  <c r="G692" i="37"/>
  <c r="G690" i="37"/>
  <c r="G689" i="37"/>
  <c r="G688" i="37"/>
  <c r="E260" i="3"/>
  <c r="G402" i="37"/>
  <c r="G385" i="37"/>
  <c r="G365" i="37"/>
  <c r="G363" i="37"/>
  <c r="G289" i="37"/>
  <c r="G288" i="37"/>
  <c r="G287" i="37"/>
  <c r="G285" i="37"/>
  <c r="G193" i="37"/>
  <c r="G191" i="37"/>
  <c r="G190" i="37"/>
  <c r="G189" i="37"/>
  <c r="E46" i="3"/>
  <c r="B46" i="3" s="1"/>
  <c r="G184" i="37"/>
  <c r="G182" i="37"/>
  <c r="F205" i="3"/>
  <c r="B205" i="3" s="1"/>
  <c r="G181" i="37"/>
  <c r="G180" i="37"/>
  <c r="G179" i="37"/>
  <c r="G178" i="37"/>
  <c r="G177" i="37"/>
  <c r="G176" i="37"/>
  <c r="D160" i="1"/>
  <c r="G136" i="37"/>
  <c r="G134" i="37"/>
  <c r="G133" i="37"/>
  <c r="F247" i="27"/>
  <c r="G1209" i="37"/>
  <c r="G1056" i="37"/>
  <c r="D75" i="27"/>
  <c r="C1040" i="37" s="1"/>
  <c r="F76" i="27"/>
  <c r="F58" i="27"/>
  <c r="G1021" i="37"/>
  <c r="G994" i="37"/>
  <c r="D18" i="27"/>
  <c r="C983" i="37" s="1"/>
  <c r="G982" i="37"/>
  <c r="G981" i="37"/>
  <c r="F292" i="3"/>
  <c r="K20" i="37"/>
  <c r="H173" i="3"/>
  <c r="E5" i="3"/>
  <c r="B5" i="3" s="1"/>
  <c r="G223" i="37"/>
  <c r="D203" i="27"/>
  <c r="H1295" i="37"/>
  <c r="F73" i="36"/>
  <c r="F13" i="36"/>
  <c r="F114" i="36"/>
  <c r="F61" i="36"/>
  <c r="F82" i="36"/>
  <c r="F106" i="36"/>
  <c r="F122" i="36"/>
  <c r="F137" i="36"/>
  <c r="F65" i="1"/>
  <c r="F71" i="1"/>
  <c r="F147"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27" i="37"/>
  <c r="G1125" i="37"/>
  <c r="G1123" i="37"/>
  <c r="G1121" i="37"/>
  <c r="G1115" i="37"/>
  <c r="G1113" i="37"/>
  <c r="G1094" i="37"/>
  <c r="G1092" i="37"/>
  <c r="G1090" i="37"/>
  <c r="G1086" i="37"/>
  <c r="G1084" i="37"/>
  <c r="G1082" i="37"/>
  <c r="G1080" i="37"/>
  <c r="G1078" i="37"/>
  <c r="E354" i="1"/>
  <c r="D343" i="37" s="1"/>
  <c r="D204" i="1"/>
  <c r="C194" i="37" s="1"/>
  <c r="D13" i="30"/>
  <c r="C1469" i="37" s="1"/>
  <c r="H1469" i="37" s="1"/>
  <c r="G1557" i="37"/>
  <c r="G1497" i="37"/>
  <c r="I1431" i="37"/>
  <c r="I1429" i="37"/>
  <c r="I1427" i="37"/>
  <c r="G1389" i="37"/>
  <c r="G1362" i="37"/>
  <c r="G1360" i="37"/>
  <c r="G1358" i="37"/>
  <c r="G1334" i="37"/>
  <c r="G1330" i="37"/>
  <c r="G1328" i="37"/>
  <c r="G1326" i="37"/>
  <c r="G1315" i="37"/>
  <c r="G1313" i="37"/>
  <c r="G1311" i="37"/>
  <c r="G1294" i="37"/>
  <c r="G1290" i="37"/>
  <c r="G1126" i="37"/>
  <c r="G1124" i="37"/>
  <c r="G1122" i="37"/>
  <c r="G1120" i="37"/>
  <c r="G1114" i="37"/>
  <c r="G1095" i="37"/>
  <c r="G1093" i="37"/>
  <c r="G1091" i="37"/>
  <c r="G1087" i="37"/>
  <c r="G1085" i="37"/>
  <c r="G1083" i="37"/>
  <c r="G1081" i="37"/>
  <c r="G1079" i="37"/>
  <c r="G1077" i="37"/>
  <c r="G656" i="37"/>
  <c r="G654" i="37"/>
  <c r="G652" i="37"/>
  <c r="G650" i="37"/>
  <c r="G648" i="37"/>
  <c r="G646" i="37"/>
  <c r="G644" i="37"/>
  <c r="G622"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655" i="37"/>
  <c r="G653" i="37"/>
  <c r="G651" i="37"/>
  <c r="G649" i="37"/>
  <c r="G647" i="37"/>
  <c r="G645" i="37"/>
  <c r="G643" i="37"/>
  <c r="G621"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335" i="37"/>
  <c r="G333" i="37"/>
  <c r="G327" i="37"/>
  <c r="G325" i="37"/>
  <c r="G317" i="37"/>
  <c r="G315" i="37"/>
  <c r="G313" i="37"/>
  <c r="G311" i="37"/>
  <c r="G227" i="37"/>
  <c r="G215" i="37"/>
  <c r="G211" i="37"/>
  <c r="G209" i="37"/>
  <c r="G198"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204" i="1" l="1"/>
  <c r="F160" i="1"/>
  <c r="F116" i="1"/>
  <c r="F85" i="1"/>
  <c r="F84" i="27"/>
  <c r="F18" i="27"/>
  <c r="I1448" i="37"/>
  <c r="I1451" i="37"/>
  <c r="I1455" i="37"/>
  <c r="I1461" i="37"/>
  <c r="I1464" i="37"/>
  <c r="E24" i="3"/>
  <c r="B24" i="3" s="1"/>
  <c r="G1049" i="37"/>
  <c r="H635" i="37"/>
  <c r="D1287" i="37"/>
  <c r="K47" i="42"/>
  <c r="C124" i="37"/>
  <c r="F134" i="1"/>
  <c r="E163" i="3"/>
  <c r="B163" i="3" s="1"/>
  <c r="H1104" i="37"/>
  <c r="C1317" i="37"/>
  <c r="F42" i="36"/>
  <c r="C1371" i="37"/>
  <c r="F96" i="36"/>
  <c r="C213" i="37"/>
  <c r="H213" i="37" s="1"/>
  <c r="F223" i="1"/>
  <c r="C291" i="37"/>
  <c r="F302"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H1371" i="37" l="1"/>
  <c r="G1371" i="37"/>
  <c r="H1317" i="37"/>
  <c r="G1317" i="37"/>
  <c r="H124" i="37"/>
  <c r="G124" i="37"/>
  <c r="H1287" i="37"/>
  <c r="G128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F417" i="1" l="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<sst xmlns="http://schemas.openxmlformats.org/spreadsheetml/2006/main" count="4758" uniqueCount="4302">
  <si>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</si>
  <si>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</si>
  <si>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</si>
  <si>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</si>
  <si>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</si>
  <si>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</si>
  <si>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</si>
  <si>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</si>
  <si>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</si>
  <si>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</si>
  <si>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</si>
  <si>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</si>
  <si>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</si>
  <si>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</si>
  <si>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</si>
  <si>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</si>
  <si>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</si>
  <si>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</si>
  <si>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</si>
  <si>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</si>
  <si>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</si>
  <si>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</si>
  <si>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</si>
  <si>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</si>
  <si>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</si>
  <si>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</si>
  <si>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</si>
  <si>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</si>
  <si>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</si>
  <si>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</si>
  <si>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</si>
  <si>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</si>
  <si>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</si>
  <si>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</si>
  <si>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</si>
  <si>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</si>
  <si>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</si>
  <si>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</si>
  <si>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</si>
  <si>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</si>
  <si>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</si>
  <si>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</si>
  <si>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</si>
  <si>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</si>
  <si>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</si>
  <si>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</si>
  <si>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</si>
  <si>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</si>
  <si>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</si>
  <si>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</si>
  <si>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</si>
  <si>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</si>
  <si>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</si>
  <si>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</si>
  <si>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</si>
  <si>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</si>
  <si>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</si>
  <si>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</si>
  <si>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</si>
  <si>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</si>
  <si>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</si>
  <si>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</si>
  <si>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</si>
  <si>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</si>
  <si>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</si>
  <si>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</si>
  <si>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</si>
  <si>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</si>
  <si>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</si>
  <si>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</si>
  <si>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</si>
  <si>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</si>
  <si>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</si>
  <si>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</si>
  <si>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</si>
  <si>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</si>
  <si>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</si>
  <si>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</si>
  <si>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</si>
  <si>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</si>
  <si>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</si>
  <si>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</si>
  <si>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</si>
  <si>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</si>
  <si>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</si>
  <si>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</si>
  <si>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</si>
  <si>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</si>
  <si>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</si>
  <si>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</si>
  <si>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</si>
  <si>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</si>
  <si>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</si>
  <si>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</si>
  <si>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</si>
  <si>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</si>
  <si>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</si>
  <si>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</si>
  <si>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</si>
  <si>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</si>
  <si>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</si>
  <si>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</si>
  <si>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</si>
  <si>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</si>
  <si>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</si>
  <si>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</si>
  <si>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</si>
  <si>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</si>
  <si>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</si>
  <si>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</si>
  <si>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</si>
  <si>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</si>
  <si>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</si>
  <si>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</si>
  <si>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</si>
  <si>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</si>
  <si>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</si>
  <si>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</si>
  <si>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</si>
  <si>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</si>
  <si>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</si>
  <si>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</si>
  <si>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</si>
  <si>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</si>
  <si>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</si>
  <si>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</si>
  <si>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</si>
  <si>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</si>
  <si>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</si>
  <si>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</si>
  <si>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</si>
  <si>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</si>
  <si>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</si>
  <si>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</si>
  <si>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</si>
  <si>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</si>
  <si>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</si>
  <si>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</si>
  <si>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</si>
  <si>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</si>
  <si>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</si>
  <si>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</si>
  <si>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</si>
  <si>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</si>
  <si>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</si>
  <si>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</si>
  <si>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</si>
  <si>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</si>
  <si>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</si>
  <si>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</si>
  <si>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</si>
  <si>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</si>
  <si>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</si>
  <si>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</si>
  <si>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</si>
  <si>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</si>
  <si>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</si>
  <si>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</si>
  <si>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</si>
  <si>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</si>
  <si>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</si>
  <si>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</si>
  <si>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</si>
  <si>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</si>
  <si>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</si>
  <si>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</si>
  <si>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</si>
  <si>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</si>
  <si>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</si>
  <si>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</si>
  <si>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</si>
  <si>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</si>
  <si>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</si>
  <si>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</si>
  <si>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</si>
  <si>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</si>
  <si>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</si>
  <si>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</si>
  <si>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</si>
  <si>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</si>
  <si>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</si>
  <si>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</si>
  <si>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</si>
  <si>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</si>
  <si>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</si>
  <si>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</si>
  <si>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</si>
  <si>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</si>
  <si>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</si>
  <si>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</si>
  <si>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</si>
  <si>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</si>
  <si>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</si>
  <si>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</si>
  <si>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</si>
  <si>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</si>
  <si>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</si>
  <si>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</si>
  <si>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</si>
  <si>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</si>
  <si>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</si>
  <si>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</si>
  <si>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</si>
  <si>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</si>
  <si>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</si>
  <si>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</si>
  <si>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</si>
  <si>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</si>
  <si>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</si>
  <si>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</si>
  <si>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</si>
  <si>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</si>
  <si>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</si>
  <si>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</si>
  <si>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</si>
  <si>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</si>
  <si>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</si>
  <si>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</si>
  <si>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</si>
  <si>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</si>
  <si>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</si>
  <si>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</si>
  <si>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</si>
  <si>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</si>
  <si>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</si>
  <si>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</si>
  <si>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</si>
  <si>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</si>
  <si>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</si>
  <si>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</si>
  <si>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</si>
  <si>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</si>
  <si>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</si>
  <si>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</si>
  <si>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</si>
  <si>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</si>
  <si>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</si>
  <si>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</si>
  <si>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</si>
  <si>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</si>
  <si>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</si>
  <si>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</si>
  <si>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</si>
  <si>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</si>
  <si>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</si>
  <si>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</si>
  <si>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</si>
  <si>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</si>
  <si>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</si>
  <si>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</si>
  <si>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</si>
  <si>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</si>
  <si>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</si>
  <si>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</si>
  <si>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</si>
  <si>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</si>
  <si>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</si>
  <si>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</si>
  <si>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</si>
  <si>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</si>
  <si>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</si>
  <si>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</si>
  <si>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</si>
  <si>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</si>
  <si>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</si>
  <si>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</si>
  <si>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</si>
  <si>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</si>
  <si>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</si>
  <si>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</si>
  <si>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</si>
  <si>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</si>
  <si>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</si>
  <si>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</si>
  <si>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</si>
  <si>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</si>
  <si>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</si>
  <si>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</si>
  <si>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</si>
  <si>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</si>
  <si>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</si>
  <si>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</si>
  <si>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</si>
  <si>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</si>
  <si>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</si>
  <si>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</si>
  <si>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</si>
  <si>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</si>
  <si>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</si>
  <si>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</si>
  <si>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</si>
  <si>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</si>
  <si>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</si>
  <si>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</si>
  <si>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</si>
  <si>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</si>
  <si>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</si>
  <si>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</si>
  <si>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</si>
  <si>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</si>
  <si>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</si>
  <si>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</si>
  <si>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</si>
  <si>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</si>
  <si>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</si>
  <si>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</si>
  <si>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</si>
  <si>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</si>
  <si>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</si>
  <si>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</si>
  <si>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</si>
  <si>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</si>
  <si>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</si>
  <si>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</si>
  <si>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</si>
  <si>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</si>
  <si>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</si>
  <si>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</si>
  <si>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</si>
  <si>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</si>
  <si>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</si>
  <si>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</si>
  <si>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</si>
  <si>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</si>
  <si>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</si>
  <si>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</si>
  <si>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</si>
  <si>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</si>
  <si>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</si>
  <si>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</si>
  <si>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</si>
  <si>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</si>
  <si>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</si>
  <si>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</si>
  <si>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</si>
  <si>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</si>
  <si>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</si>
  <si>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</si>
  <si>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</si>
  <si>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</si>
  <si>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</si>
  <si>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</si>
  <si>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</si>
  <si>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</si>
  <si>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</si>
  <si>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</si>
  <si>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</si>
  <si>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</si>
  <si>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</si>
  <si>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</si>
  <si>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</si>
  <si>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</si>
  <si>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</si>
  <si>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</si>
  <si>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</si>
  <si>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</si>
  <si>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</si>
  <si>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</si>
  <si>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</si>
  <si>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</si>
  <si>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</si>
  <si>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</si>
  <si>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</si>
  <si>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</si>
  <si>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</si>
  <si>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</si>
  <si>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</si>
  <si>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</si>
  <si>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</si>
  <si>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</si>
  <si>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</si>
  <si>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</si>
  <si>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</si>
  <si>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</si>
  <si>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</si>
  <si>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</si>
  <si>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</si>
  <si>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</si>
  <si>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</si>
  <si>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</si>
  <si>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</si>
  <si>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</si>
  <si>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</si>
  <si>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</si>
  <si>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</si>
  <si>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</si>
  <si>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</si>
  <si>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</si>
  <si>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</si>
  <si>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</si>
  <si>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</si>
  <si>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</si>
  <si>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</si>
  <si>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</si>
  <si>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</si>
  <si>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</si>
  <si>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</si>
  <si>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</si>
  <si>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</si>
  <si>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</si>
  <si>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</si>
  <si>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</si>
  <si>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</si>
  <si>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</si>
  <si>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</si>
  <si>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</si>
  <si>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</si>
  <si>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</si>
  <si>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</si>
  <si>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</si>
  <si>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</si>
  <si>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</si>
  <si>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</si>
  <si>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</si>
  <si>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</si>
  <si>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</si>
  <si>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</si>
  <si>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</si>
  <si>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</si>
  <si>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</si>
  <si>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</si>
  <si>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</si>
  <si>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</si>
  <si>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</si>
  <si>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</si>
  <si>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</si>
  <si>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</si>
  <si>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</si>
  <si>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</si>
  <si>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</si>
  <si>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</si>
  <si>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</si>
  <si>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</si>
  <si>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</si>
  <si>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</si>
  <si>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</si>
  <si>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</si>
  <si>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</si>
  <si>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</si>
  <si>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</si>
  <si>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</si>
  <si>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</si>
  <si>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</si>
  <si>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</si>
  <si>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</si>
  <si>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</si>
  <si>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</si>
  <si>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</si>
  <si>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</si>
  <si>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</si>
  <si>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</si>
  <si>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</si>
  <si>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</si>
  <si>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</si>
  <si>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</si>
  <si>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</si>
  <si>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</si>
  <si>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</si>
  <si>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</si>
  <si>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</si>
  <si>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</si>
  <si>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</si>
  <si>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</si>
  <si>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</si>
  <si>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</si>
  <si>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</si>
  <si>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</si>
  <si>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</si>
  <si>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</si>
  <si>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</si>
  <si>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</si>
  <si>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</si>
  <si>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</si>
  <si>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</si>
  <si>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</si>
  <si>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</si>
  <si>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</si>
  <si>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</si>
  <si>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</si>
  <si>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</si>
  <si>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</si>
  <si>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</si>
  <si>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</si>
  <si>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</si>
  <si>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</si>
  <si>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</si>
  <si>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</si>
  <si>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</si>
  <si>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</si>
  <si>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</si>
  <si>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</si>
  <si>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</si>
  <si>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</si>
  <si>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</si>
  <si>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</si>
  <si>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</si>
  <si>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</si>
  <si>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</si>
  <si>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</si>
  <si>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</si>
  <si>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</si>
  <si>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</si>
  <si>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</si>
  <si>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</si>
  <si>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</si>
  <si>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</si>
  <si>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</si>
  <si>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</si>
  <si>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</si>
  <si>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</si>
  <si>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</si>
  <si>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</si>
  <si>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</si>
  <si>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</si>
  <si>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</si>
  <si>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</si>
  <si>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</si>
  <si>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</si>
  <si>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</si>
  <si>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</si>
  <si>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</si>
  <si>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</si>
  <si>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</si>
  <si>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</si>
  <si>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</si>
  <si>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</si>
  <si>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</si>
  <si>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</si>
  <si>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</si>
  <si>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</si>
  <si>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</si>
  <si>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</si>
  <si>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</si>
  <si>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</si>
  <si>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</si>
  <si>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</si>
  <si>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</si>
  <si>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</si>
  <si>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</si>
  <si>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</si>
  <si>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</si>
  <si>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</si>
  <si>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</si>
  <si>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</si>
  <si>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</si>
  <si>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</si>
  <si>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</si>
  <si>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</si>
  <si>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</si>
  <si>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</si>
  <si>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</si>
  <si>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</si>
  <si>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</si>
  <si>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</si>
  <si>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</si>
  <si>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</si>
  <si>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</si>
  <si>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</si>
  <si>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</si>
  <si>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</si>
  <si>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</si>
  <si>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</si>
  <si>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</si>
  <si>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</si>
  <si>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</si>
  <si>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</si>
  <si>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</si>
  <si>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</si>
  <si>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</si>
  <si>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</si>
  <si>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</si>
  <si>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</si>
  <si>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</si>
  <si>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</si>
  <si>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</si>
  <si>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</si>
  <si>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</si>
  <si>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</si>
  <si>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</si>
  <si>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</si>
  <si>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</si>
  <si>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</si>
  <si>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</si>
  <si>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</si>
  <si>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</si>
  <si>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</si>
  <si>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</si>
  <si>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</si>
  <si>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</si>
  <si>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</si>
  <si>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</si>
  <si>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</si>
  <si>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</si>
  <si>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</si>
  <si>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</si>
  <si>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</si>
  <si>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</si>
  <si>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</si>
  <si>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</si>
  <si>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</si>
  <si>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</si>
  <si>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</si>
  <si>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</si>
  <si>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</si>
  <si>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</si>
  <si>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</si>
  <si>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</si>
  <si>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</si>
  <si>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</si>
  <si>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</si>
  <si>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</si>
  <si>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</si>
  <si>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</si>
  <si>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</si>
  <si>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</si>
  <si>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</si>
  <si>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</si>
  <si>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</si>
  <si>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</si>
  <si>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</si>
  <si>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</si>
  <si>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</si>
  <si>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</si>
  <si>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</si>
  <si>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</si>
  <si>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</si>
  <si>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</si>
  <si>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</si>
  <si>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</si>
  <si>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</si>
  <si>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</si>
  <si>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</si>
  <si>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</si>
  <si>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</si>
  <si>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</si>
  <si>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</si>
  <si>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</si>
  <si>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</si>
  <si>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</si>
  <si>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</si>
  <si>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</si>
  <si>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</si>
  <si>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</si>
  <si>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</si>
  <si>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</si>
  <si>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</si>
  <si>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</si>
  <si>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</si>
  <si>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</si>
  <si>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</si>
  <si>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</si>
  <si>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</si>
  <si>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</si>
  <si>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</si>
  <si>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</si>
  <si>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</si>
  <si>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</si>
  <si>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</si>
  <si>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</si>
  <si>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</si>
  <si>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</si>
  <si>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</si>
  <si>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</si>
  <si>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</si>
  <si>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</si>
  <si>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</si>
  <si>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</si>
  <si>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</si>
  <si>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</si>
  <si>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</si>
  <si>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</si>
  <si>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</si>
  <si>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</si>
  <si>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</si>
  <si>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</si>
  <si>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</si>
  <si>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</si>
  <si>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</si>
  <si>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</si>
  <si>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</si>
  <si>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</si>
  <si>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</si>
  <si>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</si>
  <si>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</si>
  <si>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</si>
  <si>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</si>
  <si>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</si>
  <si>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</si>
  <si>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</si>
  <si>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</si>
  <si>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</si>
  <si>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</si>
  <si>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</si>
  <si>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</si>
  <si>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</si>
  <si>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</si>
  <si>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</si>
  <si>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</si>
  <si>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</si>
  <si>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</si>
  <si>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</si>
  <si>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</si>
  <si>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</si>
  <si>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</si>
  <si>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</si>
  <si>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</si>
  <si>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</si>
  <si>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</si>
  <si>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</si>
  <si>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</si>
  <si>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</si>
  <si>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</si>
  <si>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</si>
  <si>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</si>
  <si>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</si>
  <si>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</si>
  <si>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</si>
  <si>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</si>
  <si>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</si>
  <si>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</si>
  <si>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</si>
  <si>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</si>
  <si>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</si>
  <si>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</si>
  <si>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</si>
  <si>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</si>
  <si>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</si>
  <si>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</si>
  <si>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</si>
  <si>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</si>
  <si>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</si>
  <si>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</si>
  <si>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</si>
  <si>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</si>
  <si>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</si>
  <si>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</si>
  <si>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</si>
  <si>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</si>
  <si>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</si>
  <si>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</si>
  <si>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</si>
  <si>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</si>
  <si>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</si>
  <si>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</si>
  <si>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</si>
  <si>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</si>
  <si>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</si>
  <si>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</si>
  <si>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</si>
  <si>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</si>
  <si>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</si>
  <si>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</si>
  <si>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</si>
  <si>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</si>
  <si>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</si>
  <si>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</si>
  <si>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</si>
  <si>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</si>
  <si>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</si>
  <si>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</si>
  <si>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</si>
  <si>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</si>
  <si>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</si>
  <si>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</si>
  <si>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</si>
  <si>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</si>
  <si>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</si>
  <si>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</si>
  <si>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</si>
  <si>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</si>
  <si>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</si>
  <si>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</si>
  <si>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</si>
  <si>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</si>
  <si>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</si>
  <si>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</si>
  <si>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</si>
  <si>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</si>
  <si>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</si>
  <si>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</si>
  <si>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</si>
  <si>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</si>
  <si>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</si>
  <si>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</si>
  <si>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</si>
  <si>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</si>
  <si>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</si>
  <si>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</si>
  <si>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</si>
  <si>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</si>
  <si>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</si>
  <si>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</si>
  <si>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</si>
  <si>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</si>
  <si>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</si>
  <si>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</si>
  <si>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</si>
  <si>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</si>
  <si>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</si>
  <si>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</si>
  <si>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</si>
  <si>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</si>
  <si>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</si>
  <si>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</si>
  <si>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</si>
  <si>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</si>
  <si>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</si>
  <si>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</si>
  <si>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</si>
  <si>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</si>
  <si>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</si>
  <si>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</si>
  <si>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</si>
  <si>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</si>
  <si>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</si>
  <si>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</si>
  <si>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</si>
  <si>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</si>
  <si>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</si>
  <si>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</si>
  <si>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</si>
  <si>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</si>
  <si>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</si>
  <si>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</si>
  <si>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</si>
  <si>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</si>
  <si>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</si>
  <si>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</si>
  <si>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</si>
  <si>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</si>
  <si>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</si>
  <si>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</si>
  <si>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</si>
  <si>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</si>
  <si>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</si>
  <si>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</si>
  <si>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</si>
  <si>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</si>
  <si>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</si>
  <si>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</si>
  <si>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</si>
  <si>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</si>
  <si>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</si>
  <si>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</si>
  <si>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</si>
  <si>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</si>
  <si>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</si>
  <si>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</si>
  <si>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</si>
  <si>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</si>
  <si>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</si>
  <si>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</si>
  <si>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</si>
  <si>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</si>
  <si>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</si>
  <si>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</si>
  <si>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</si>
  <si>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</si>
  <si>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</si>
  <si>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</si>
  <si>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</si>
  <si>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</si>
  <si>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</si>
  <si>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</si>
  <si>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</si>
  <si>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</si>
  <si>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</si>
  <si>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</si>
  <si>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</si>
  <si>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</si>
  <si>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</si>
  <si>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</si>
  <si>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</si>
  <si>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</si>
  <si>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</si>
  <si>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</si>
  <si>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</si>
  <si>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</si>
  <si>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</si>
  <si>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</si>
  <si>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</si>
  <si>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</si>
  <si>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</si>
  <si>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</si>
  <si>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</si>
  <si>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</si>
  <si>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</si>
  <si>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</si>
  <si>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</si>
  <si>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</si>
  <si>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</si>
  <si>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</si>
  <si>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</si>
  <si>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</si>
  <si>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</si>
  <si>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</si>
  <si>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</si>
  <si>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</si>
  <si>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</si>
  <si>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</si>
  <si>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</si>
  <si>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</si>
  <si>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</si>
  <si>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</si>
  <si>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</si>
  <si>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</si>
  <si>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</si>
  <si>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</si>
  <si>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</si>
  <si>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</si>
  <si>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</si>
  <si>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</si>
  <si>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</si>
  <si>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</si>
  <si>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</si>
  <si>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</si>
  <si>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</si>
  <si>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</si>
  <si>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</si>
  <si>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</si>
  <si>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</si>
  <si>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</si>
  <si>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</si>
  <si>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</si>
  <si>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</si>
  <si>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</si>
  <si>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</si>
  <si>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</si>
  <si>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</si>
  <si>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</si>
  <si>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</si>
  <si>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</si>
  <si>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</si>
  <si>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</si>
  <si>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</si>
  <si>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</si>
  <si>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</si>
  <si>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</si>
  <si>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</si>
  <si>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</si>
  <si>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</si>
  <si>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</si>
  <si>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</si>
  <si>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</si>
  <si>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</si>
  <si>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</si>
  <si>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</si>
  <si>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</si>
  <si>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</si>
  <si>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</si>
  <si>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</si>
  <si>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</si>
  <si>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</si>
  <si>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</si>
  <si>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</si>
  <si>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</si>
  <si>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</si>
  <si>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</si>
  <si>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</si>
  <si>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</si>
  <si>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</si>
  <si>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</si>
  <si>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</si>
  <si>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</si>
  <si>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</si>
  <si>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</si>
  <si>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</si>
  <si>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</si>
  <si>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</si>
  <si>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</si>
  <si>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</si>
  <si>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</si>
  <si>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</si>
  <si>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</si>
  <si>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</si>
  <si>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</si>
  <si>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</si>
  <si>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</si>
  <si>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</si>
  <si>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</si>
  <si>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</si>
  <si>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</si>
  <si>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</si>
  <si>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</si>
  <si>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</si>
  <si>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</si>
  <si>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</si>
  <si>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</si>
  <si>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</si>
  <si>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</si>
  <si>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</si>
  <si>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</si>
  <si>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</si>
  <si>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</si>
  <si>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</si>
  <si>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</si>
  <si>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</si>
  <si>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</si>
  <si>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</si>
  <si>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</si>
  <si>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</si>
  <si>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</si>
  <si>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</si>
  <si>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</si>
  <si>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</si>
  <si>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</si>
  <si>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</si>
  <si>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</si>
  <si>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</si>
  <si>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</si>
  <si>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</si>
  <si>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</si>
  <si>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</si>
  <si>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</si>
  <si>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</si>
  <si>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</si>
  <si>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</si>
  <si>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</si>
  <si>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</si>
  <si>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</si>
  <si>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</si>
  <si>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</si>
  <si>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</si>
  <si>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</si>
  <si>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</si>
  <si>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</si>
  <si>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</si>
  <si>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</si>
  <si>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</si>
  <si>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</si>
  <si>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</si>
  <si>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</si>
  <si>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</si>
  <si>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</si>
  <si>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</si>
  <si>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</si>
  <si>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</si>
  <si>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</si>
  <si>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</si>
  <si>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</si>
  <si>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</si>
  <si>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</si>
  <si>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</si>
  <si>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</si>
  <si>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</si>
  <si>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</si>
  <si>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</si>
  <si>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</si>
  <si>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</si>
  <si>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</si>
  <si>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</si>
  <si>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</si>
  <si>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</si>
  <si>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</si>
  <si>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</si>
  <si>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</si>
  <si>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</si>
  <si>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</si>
  <si>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</si>
  <si>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</si>
  <si>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</si>
  <si>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</si>
  <si>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</si>
  <si>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</si>
  <si>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</si>
  <si>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</si>
  <si>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</si>
  <si>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</si>
  <si>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</si>
  <si>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</si>
  <si>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</si>
  <si>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</si>
  <si>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</si>
  <si>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</si>
  <si>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</si>
  <si>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</si>
  <si>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</si>
  <si>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</si>
  <si>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</si>
  <si>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</si>
  <si>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</si>
  <si>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</si>
  <si>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</si>
  <si>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</si>
  <si>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</si>
  <si>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</si>
  <si>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</si>
  <si>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</si>
  <si>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</si>
  <si>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</si>
  <si>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</si>
  <si>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</si>
  <si>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</si>
  <si>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</si>
  <si>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</si>
  <si>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</si>
  <si>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</si>
  <si>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</si>
  <si>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</si>
  <si>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</si>
  <si>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</si>
  <si>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</si>
  <si>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</si>
  <si>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</si>
  <si>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</si>
  <si>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</si>
  <si>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</si>
  <si>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</si>
  <si>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</si>
  <si>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</si>
  <si>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</si>
  <si>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</si>
  <si>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</si>
  <si>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</si>
  <si>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</si>
  <si>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</si>
  <si>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</si>
  <si>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</si>
  <si>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</si>
  <si>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</si>
  <si>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</si>
  <si>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</si>
  <si>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</si>
  <si>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</si>
  <si>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</si>
  <si>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</si>
  <si>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</si>
  <si>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</si>
  <si>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</si>
  <si>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</si>
  <si>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</si>
  <si>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</si>
  <si>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</si>
  <si>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</si>
  <si>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</si>
  <si>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</si>
  <si>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</si>
  <si>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</si>
  <si>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</si>
  <si>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</si>
  <si>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</si>
  <si>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</si>
  <si>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</si>
  <si>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</si>
  <si>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</si>
  <si>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</si>
  <si>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</si>
  <si>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</si>
  <si>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</si>
  <si>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</si>
  <si>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</si>
  <si>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</si>
  <si>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</si>
  <si>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</si>
  <si>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</si>
  <si>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</si>
  <si>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</si>
  <si>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</si>
  <si>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</si>
  <si>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</si>
  <si>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</si>
  <si>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</si>
  <si>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</si>
  <si>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</si>
  <si>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</si>
  <si>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</si>
  <si>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</si>
  <si>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</si>
  <si>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</si>
  <si>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</si>
  <si>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</si>
  <si>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</si>
  <si>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</si>
  <si>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</si>
  <si>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</si>
  <si>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</si>
  <si>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</si>
  <si>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</si>
  <si>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</si>
  <si>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</si>
  <si>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</si>
  <si>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</si>
  <si>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</si>
  <si>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</si>
  <si>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</si>
  <si>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</si>
  <si>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</si>
  <si>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</si>
  <si>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</si>
  <si>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</si>
  <si>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</si>
  <si>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</si>
  <si>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</si>
  <si>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</si>
  <si>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</si>
  <si>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</si>
  <si>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</si>
  <si>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</si>
  <si>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</si>
  <si>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</si>
  <si>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</si>
  <si>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</si>
  <si>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</si>
  <si>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</si>
  <si>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</si>
  <si>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</si>
  <si>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</si>
  <si>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</si>
  <si>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</si>
  <si>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</si>
  <si>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</si>
  <si>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</si>
  <si>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</si>
  <si>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</si>
  <si>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</si>
  <si>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</si>
  <si>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</si>
  <si>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</si>
  <si>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</si>
  <si>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</si>
  <si>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</si>
  <si>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</si>
  <si>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</si>
  <si>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</si>
  <si>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</si>
  <si>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</si>
  <si>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</si>
  <si>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</si>
  <si>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</si>
  <si>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</si>
  <si>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</si>
  <si>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</si>
  <si>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</si>
  <si>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</si>
  <si>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</si>
  <si>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</si>
  <si>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</si>
  <si>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</si>
  <si>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</si>
  <si>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</si>
  <si>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</si>
  <si>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</si>
  <si>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</si>
  <si>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</si>
  <si>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</si>
  <si>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</si>
  <si>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</si>
  <si>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</si>
  <si>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</si>
  <si>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</si>
  <si>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</si>
  <si>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</si>
  <si>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</si>
  <si>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</si>
  <si>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</si>
  <si>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</si>
  <si>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</si>
  <si>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</si>
  <si>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</si>
  <si>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</si>
  <si>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</si>
  <si>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</si>
  <si>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</si>
  <si>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</si>
  <si>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</si>
  <si>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</si>
  <si>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</si>
  <si>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</si>
  <si>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</si>
  <si>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</si>
  <si>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</si>
  <si>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</si>
  <si>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</si>
  <si>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</si>
  <si>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</si>
  <si>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</si>
  <si>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</si>
  <si>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</si>
  <si>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</si>
  <si>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</si>
  <si>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</si>
  <si>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</si>
  <si>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</si>
  <si>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</si>
  <si>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</si>
  <si>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</si>
  <si>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</si>
  <si>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</si>
  <si>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</si>
  <si>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</si>
  <si>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</si>
  <si>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</si>
  <si>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</si>
  <si>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</si>
  <si>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</si>
  <si>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</si>
  <si>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</si>
  <si>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</si>
  <si>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</si>
  <si>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</si>
  <si>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</si>
  <si>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</si>
  <si>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</si>
  <si>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</si>
  <si>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</si>
  <si>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</si>
  <si>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</si>
  <si>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</si>
  <si>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</si>
  <si>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</si>
  <si>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</si>
  <si>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</si>
  <si>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</si>
  <si>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</si>
  <si>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</si>
  <si>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</si>
  <si>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</si>
  <si>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</si>
  <si>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</si>
  <si>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</si>
  <si>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</si>
  <si>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</si>
  <si>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</si>
  <si>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</si>
  <si>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</si>
  <si>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</si>
  <si>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</si>
  <si>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</si>
  <si>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</si>
  <si>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</si>
  <si>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</si>
  <si>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</si>
  <si>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</si>
  <si>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</si>
  <si>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</si>
  <si>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</si>
  <si>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</si>
  <si>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</si>
  <si>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</si>
  <si>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</si>
  <si>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</si>
  <si>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</si>
  <si>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</si>
  <si>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</si>
  <si>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</si>
  <si>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</si>
  <si>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</si>
  <si>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</si>
  <si>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</si>
  <si>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</si>
  <si>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</si>
  <si>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</si>
  <si>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</si>
  <si>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</si>
  <si>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</si>
  <si>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</si>
  <si>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</si>
  <si>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</si>
  <si>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</si>
  <si>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</si>
  <si>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</si>
  <si>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</si>
  <si>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</si>
  <si>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</si>
  <si>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</si>
  <si>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</si>
  <si>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</si>
  <si>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</si>
  <si>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</si>
  <si>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</si>
  <si>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</si>
  <si>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</si>
  <si>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</si>
  <si>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</si>
  <si>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</si>
  <si>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</si>
  <si>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</si>
  <si>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</si>
  <si>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</si>
  <si>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</si>
  <si>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</si>
  <si>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</si>
  <si>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</si>
  <si>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</si>
  <si>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</si>
  <si>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</si>
  <si>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</si>
  <si>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</si>
  <si>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</si>
  <si>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</si>
  <si>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</si>
  <si>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</si>
  <si>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</si>
  <si>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</si>
  <si>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</si>
  <si>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</si>
  <si>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</si>
  <si>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</si>
  <si>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</si>
  <si>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</si>
  <si>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</si>
  <si>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</si>
  <si>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</si>
  <si>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</si>
  <si>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</si>
  <si>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</si>
  <si>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</si>
  <si>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</si>
  <si>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</si>
  <si>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</si>
  <si>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</si>
  <si>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</si>
  <si>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</si>
  <si>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</si>
  <si>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</si>
  <si>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</si>
  <si>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</si>
  <si>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</si>
  <si>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</si>
  <si>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</si>
  <si>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</si>
  <si>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</si>
  <si>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</si>
  <si>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</si>
  <si>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</si>
  <si>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</si>
  <si>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</si>
  <si>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</si>
  <si>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</si>
  <si>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</si>
  <si>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</si>
  <si>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</si>
  <si>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</si>
  <si>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</si>
  <si>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</si>
  <si>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</si>
  <si>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</si>
  <si>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</si>
  <si>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</si>
  <si>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</si>
  <si>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</si>
  <si>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</si>
  <si>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</si>
  <si>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</si>
  <si>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</si>
  <si>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</si>
  <si>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</si>
  <si>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</si>
  <si>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</si>
  <si>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</si>
  <si>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</si>
  <si>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</si>
  <si>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</si>
  <si>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</si>
  <si>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</si>
  <si>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</si>
  <si>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</si>
  <si>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</si>
  <si>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</si>
  <si>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</si>
  <si>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</si>
  <si>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</si>
  <si>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</si>
  <si>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</si>
  <si>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</si>
  <si>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</si>
  <si>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</si>
  <si>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</si>
  <si>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</si>
  <si>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</si>
  <si>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</si>
  <si>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</si>
  <si>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</si>
  <si>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</si>
  <si>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</si>
  <si>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</si>
  <si>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</si>
  <si>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</si>
  <si>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</si>
  <si>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</si>
  <si>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</si>
  <si>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</si>
  <si>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</si>
  <si>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</si>
  <si>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</si>
  <si>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</si>
  <si>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</si>
  <si>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</si>
  <si>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</si>
  <si>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</si>
  <si>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</si>
  <si>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</si>
  <si>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</si>
  <si>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</si>
  <si>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</si>
  <si>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</si>
  <si>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</si>
  <si>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</si>
  <si>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</si>
  <si>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</si>
  <si>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</si>
  <si>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</si>
  <si>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</si>
  <si>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</si>
  <si>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</si>
  <si>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</si>
  <si>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</si>
  <si>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</si>
  <si>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</si>
  <si>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</si>
  <si>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</si>
  <si>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</si>
  <si>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</si>
  <si>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</si>
  <si>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</si>
  <si>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</si>
  <si>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</si>
  <si>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</si>
  <si>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</si>
  <si>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</si>
  <si>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</si>
  <si>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</si>
  <si>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</si>
  <si>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</si>
  <si>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</si>
  <si>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</si>
  <si>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</si>
  <si>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</si>
  <si>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</si>
  <si>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</si>
  <si>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</si>
  <si>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</si>
  <si>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</si>
  <si>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</si>
  <si>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</si>
  <si>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</si>
  <si>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</si>
  <si>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</si>
  <si>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</si>
  <si>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</si>
  <si>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</si>
  <si>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</si>
  <si>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</si>
  <si>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</si>
  <si>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</si>
  <si>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</si>
  <si>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</si>
  <si>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</si>
  <si>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</si>
  <si>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</si>
  <si>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</si>
  <si>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</si>
  <si>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</si>
  <si>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</si>
  <si>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</si>
  <si>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</si>
  <si>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</si>
  <si>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</si>
  <si>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</si>
  <si>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</si>
  <si>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</si>
  <si>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</si>
  <si>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</si>
  <si>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</si>
  <si>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</si>
  <si>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</si>
  <si>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</si>
  <si>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</si>
  <si>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</si>
  <si>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</si>
  <si>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</si>
  <si>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</si>
  <si>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</si>
  <si>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</si>
  <si>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</si>
  <si>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</si>
  <si>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</si>
  <si>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</si>
  <si>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</si>
  <si>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</si>
  <si>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</si>
  <si>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</si>
  <si>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</si>
  <si>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</si>
  <si>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</si>
  <si>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</si>
  <si>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</si>
  <si>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</si>
  <si>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</si>
  <si>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</si>
  <si>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</si>
  <si>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</si>
  <si>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</si>
  <si>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</si>
  <si>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</si>
  <si>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</si>
  <si>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</si>
  <si>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</si>
  <si>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</si>
  <si>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</si>
  <si>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</si>
  <si>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</si>
  <si>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</si>
  <si>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</si>
  <si>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</si>
  <si>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</si>
  <si>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</si>
  <si>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</si>
  <si>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</si>
  <si>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</si>
  <si>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</si>
  <si>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</si>
  <si>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</si>
  <si>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</si>
  <si>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</si>
  <si>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</si>
  <si>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</si>
  <si>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</si>
  <si>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</si>
  <si>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</si>
  <si>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</si>
  <si>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</si>
  <si>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</si>
  <si>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</si>
  <si>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</si>
  <si>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</si>
  <si>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</si>
  <si>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</si>
  <si>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</si>
  <si>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</si>
  <si>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</si>
  <si>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</si>
  <si>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</si>
  <si>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</si>
  <si>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</si>
  <si>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</si>
  <si>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</si>
  <si>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</si>
  <si>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</si>
  <si>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</si>
  <si>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</si>
  <si>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</si>
  <si>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</si>
  <si>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</si>
  <si>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</si>
  <si>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</si>
  <si>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</si>
  <si>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</si>
  <si>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</si>
  <si>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</si>
  <si>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</si>
  <si>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</si>
  <si>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</si>
  <si>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</si>
  <si>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</si>
  <si>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</si>
  <si>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</si>
  <si>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</si>
  <si>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</si>
  <si>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</si>
  <si>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</si>
  <si>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</si>
  <si>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</si>
  <si>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</si>
  <si>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</si>
  <si>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</si>
  <si>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</si>
  <si>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</si>
  <si>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</si>
  <si>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</si>
  <si>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</si>
  <si>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</si>
  <si>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</si>
  <si>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</si>
  <si>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</si>
  <si>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</si>
  <si>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</si>
  <si>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</si>
  <si>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</si>
  <si>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</si>
  <si>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</si>
  <si>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</si>
  <si>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</si>
  <si>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</si>
  <si>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</si>
  <si>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</si>
  <si>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</si>
  <si>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</si>
  <si>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</si>
  <si>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</si>
  <si>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</si>
  <si>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</si>
  <si>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</si>
  <si>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</si>
  <si>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</si>
  <si>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</si>
  <si>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</si>
  <si>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</si>
  <si>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</si>
  <si>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</si>
  <si>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</si>
  <si>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</si>
  <si>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</si>
  <si>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</si>
  <si>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</si>
  <si>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</si>
  <si>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</si>
  <si>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</si>
  <si>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</si>
  <si>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</si>
  <si>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</si>
  <si>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</si>
  <si>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</si>
  <si>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</si>
  <si>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</si>
  <si>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</si>
  <si>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</si>
  <si>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</si>
  <si>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</si>
  <si>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</si>
  <si>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</si>
  <si>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</si>
  <si>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</si>
  <si>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</si>
  <si>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</si>
  <si>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</si>
  <si>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</si>
  <si>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</si>
  <si>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</si>
  <si>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</si>
  <si>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</si>
  <si>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</si>
  <si>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</si>
  <si>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</si>
  <si>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</si>
  <si>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</si>
  <si>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</si>
  <si>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</si>
  <si>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</si>
  <si>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</si>
  <si>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</si>
  <si>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</si>
  <si>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</si>
  <si>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</si>
  <si>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</si>
  <si>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</si>
  <si>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</si>
  <si>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</si>
  <si>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</si>
  <si>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</si>
  <si>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</si>
  <si>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</si>
  <si>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</si>
  <si>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</si>
  <si>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</si>
  <si>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</si>
  <si>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</si>
  <si>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</si>
  <si>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</si>
  <si>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</si>
  <si>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</si>
  <si>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</si>
  <si>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</si>
  <si>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</si>
  <si>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</si>
  <si>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</si>
  <si>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</si>
  <si>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</si>
  <si>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</si>
  <si>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</si>
  <si>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</si>
  <si>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</si>
  <si>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</si>
  <si>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</si>
  <si>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</si>
  <si>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</si>
  <si>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</si>
  <si>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</si>
  <si>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</si>
  <si>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</si>
  <si>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</si>
  <si>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</si>
  <si>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</si>
  <si>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</si>
  <si>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</si>
  <si>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</si>
  <si>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</si>
  <si>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</si>
  <si>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</si>
  <si>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</si>
  <si>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</si>
  <si>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</si>
  <si>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</si>
  <si>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</si>
  <si>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</si>
  <si>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</si>
  <si>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</si>
  <si>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</si>
  <si>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</si>
  <si>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</si>
  <si>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</si>
  <si>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</si>
  <si>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</si>
  <si>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</si>
  <si>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</si>
  <si>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</si>
  <si>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</si>
  <si>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</si>
  <si>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</si>
  <si>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</si>
  <si>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</si>
  <si>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</si>
  <si>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</si>
  <si>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</si>
  <si>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</si>
  <si>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</si>
  <si>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</si>
  <si>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</si>
  <si>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</si>
  <si>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</si>
  <si>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</si>
  <si>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</si>
  <si>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</si>
  <si>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</si>
  <si>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</si>
  <si>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</si>
  <si>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</si>
  <si>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</si>
  <si>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</si>
  <si>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</si>
  <si>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</si>
  <si>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</si>
  <si>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</si>
  <si>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</si>
  <si>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</si>
  <si>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</si>
  <si>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</si>
  <si>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</si>
  <si>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</si>
  <si>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</si>
  <si>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</si>
  <si>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</si>
  <si>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</si>
  <si>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</si>
  <si>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</si>
  <si>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</si>
  <si>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</si>
  <si>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</si>
  <si>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</si>
  <si>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</si>
  <si>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</si>
  <si>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</si>
  <si>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</si>
  <si>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</si>
  <si>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</si>
  <si>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</si>
  <si>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</si>
  <si>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</si>
  <si>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</si>
  <si>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</si>
  <si>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</si>
  <si>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</si>
  <si>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</si>
  <si>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</si>
  <si>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</si>
  <si>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</si>
  <si>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</si>
  <si>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</si>
  <si>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</si>
  <si>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</si>
  <si>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</si>
  <si>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</si>
  <si>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</si>
  <si>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</si>
  <si>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</si>
  <si>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</si>
  <si>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</si>
  <si>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</si>
  <si>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</si>
  <si>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</si>
  <si>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</si>
  <si>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</si>
  <si>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</si>
  <si>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</si>
  <si>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</si>
  <si>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</si>
  <si>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</si>
  <si>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</si>
  <si>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</si>
  <si>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</si>
  <si>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</si>
  <si>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</si>
  <si>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</si>
  <si>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</si>
  <si>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</si>
  <si>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</si>
  <si>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</si>
  <si>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</si>
  <si>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</si>
  <si>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</si>
  <si>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</si>
  <si>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</si>
  <si>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</si>
  <si>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</si>
  <si>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</si>
  <si>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</si>
  <si>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</si>
  <si>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</si>
  <si>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</si>
  <si>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</si>
  <si>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</si>
  <si>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</si>
  <si>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</si>
  <si>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</si>
  <si>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</si>
  <si>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</si>
  <si>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</si>
  <si>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</si>
  <si>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</si>
  <si>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</si>
  <si>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</si>
  <si>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</si>
  <si>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</si>
  <si>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</si>
  <si>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</si>
  <si>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</si>
  <si>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</si>
  <si>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</si>
  <si>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</si>
  <si>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</si>
  <si>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</si>
  <si>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</si>
  <si>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</si>
  <si>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</si>
  <si>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</si>
  <si>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</si>
  <si>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</si>
  <si>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</si>
  <si>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</si>
  <si>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</si>
  <si>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</si>
  <si>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</si>
  <si>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</si>
  <si>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</si>
  <si>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</si>
  <si>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</si>
  <si>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</si>
  <si>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</si>
  <si>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</si>
  <si>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</si>
  <si>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</si>
  <si>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</si>
  <si>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</si>
  <si>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</si>
  <si>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</si>
  <si>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</si>
  <si>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</si>
  <si>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</si>
  <si>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</si>
  <si>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</si>
  <si>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</si>
  <si>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</si>
  <si>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</si>
  <si>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</si>
  <si>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</si>
  <si>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</si>
  <si>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</si>
  <si>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</si>
  <si>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</si>
  <si>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</si>
  <si>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</si>
  <si>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</si>
  <si>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</si>
  <si>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</si>
  <si>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</si>
  <si>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</si>
  <si>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</si>
  <si>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</si>
  <si>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</si>
  <si>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</si>
  <si>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</si>
  <si>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</si>
  <si>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</si>
  <si>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</si>
  <si>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</si>
  <si>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</si>
  <si>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</si>
  <si>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</si>
  <si>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</si>
  <si>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</si>
  <si>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</si>
  <si>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</si>
  <si>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</si>
  <si>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</si>
  <si>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</si>
  <si>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</si>
  <si>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</si>
  <si>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</si>
  <si>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</si>
  <si>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</si>
  <si>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</si>
  <si>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</si>
  <si>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</si>
  <si>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</si>
  <si>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</si>
  <si>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</si>
  <si>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</si>
  <si>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</si>
  <si>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</si>
  <si>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</si>
  <si>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</si>
  <si>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</si>
  <si>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</si>
  <si>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</si>
  <si>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</si>
  <si>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</si>
  <si>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</si>
  <si>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</si>
  <si>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</si>
  <si>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</si>
  <si>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</si>
  <si>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</si>
  <si>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</si>
  <si>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</si>
  <si>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</si>
  <si>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</si>
  <si>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</si>
  <si>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</si>
  <si>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</si>
  <si>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</si>
  <si>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</si>
  <si>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</si>
  <si>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</si>
  <si>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</si>
  <si>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</si>
  <si>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</si>
  <si>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</si>
  <si>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</si>
  <si>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</si>
  <si>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</si>
  <si>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</si>
  <si>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</si>
  <si>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</si>
  <si>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</si>
  <si>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</si>
  <si>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</si>
  <si>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</si>
  <si>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</si>
  <si>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</si>
  <si>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</si>
  <si>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</si>
  <si>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</si>
  <si>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</si>
  <si>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</si>
  <si>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</si>
  <si>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</si>
  <si>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</si>
  <si>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</si>
  <si>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</si>
  <si>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</si>
  <si>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</si>
  <si>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</si>
  <si>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</si>
  <si>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</si>
  <si>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</si>
  <si>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</si>
  <si>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</si>
  <si>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</si>
  <si>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</si>
  <si>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</si>
  <si>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</si>
  <si>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</si>
  <si>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</si>
  <si>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</si>
  <si>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</si>
  <si>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</si>
  <si>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</si>
  <si>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</si>
  <si>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</si>
  <si>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</si>
  <si>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</si>
  <si>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</si>
  <si>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</si>
  <si>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</si>
  <si>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</si>
  <si>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</si>
  <si>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</si>
  <si>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</si>
  <si>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</si>
  <si>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</si>
  <si>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</si>
  <si>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</si>
  <si>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</si>
  <si>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</si>
  <si>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</si>
  <si>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</si>
  <si>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</si>
  <si>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</si>
  <si>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</si>
  <si>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</si>
  <si>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</si>
  <si>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</si>
  <si>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</si>
  <si>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</si>
  <si>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</si>
  <si>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</si>
  <si>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</si>
  <si>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</si>
  <si>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</si>
  <si>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</si>
  <si>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</si>
  <si>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</si>
  <si>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</si>
  <si>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</si>
  <si>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</si>
  <si>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</si>
  <si>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</si>
  <si>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</si>
  <si>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</si>
  <si>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</si>
  <si>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</si>
  <si>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</si>
  <si>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</si>
  <si>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</si>
  <si>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</si>
  <si>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</si>
  <si>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</si>
  <si>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</si>
  <si>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</si>
  <si>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</si>
  <si>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</si>
  <si>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</si>
  <si>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</si>
  <si>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</si>
  <si>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</si>
  <si>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</si>
  <si>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</si>
  <si>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</si>
  <si>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</si>
  <si>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</si>
  <si>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</si>
  <si>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</si>
  <si>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</si>
  <si>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</si>
  <si>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</si>
  <si>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</si>
  <si>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</si>
  <si>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</si>
  <si>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</si>
  <si>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</si>
  <si>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</si>
  <si>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</si>
  <si>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</si>
  <si>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</si>
  <si>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</si>
  <si>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</si>
  <si>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</si>
  <si>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</si>
  <si>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</si>
  <si>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</si>
  <si>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</si>
  <si>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</si>
  <si>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</si>
  <si>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</si>
  <si>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</si>
  <si>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</si>
  <si>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</si>
  <si>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</si>
  <si>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</si>
  <si>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</si>
  <si>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</si>
  <si>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</si>
  <si>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</si>
  <si>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</si>
  <si>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</si>
  <si>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</si>
  <si>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</si>
  <si>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</si>
  <si>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</si>
  <si>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</si>
  <si>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</si>
  <si>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</si>
  <si>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</si>
  <si>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</si>
  <si>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</si>
  <si>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</si>
  <si>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</si>
  <si>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</si>
  <si>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</si>
  <si>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</si>
  <si>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</si>
  <si>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</si>
  <si>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</si>
  <si>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</si>
  <si>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</si>
  <si>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</si>
  <si>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</si>
  <si>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</si>
  <si>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</si>
  <si>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</si>
  <si>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</si>
  <si>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</si>
  <si>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</si>
  <si>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</si>
  <si>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</si>
  <si>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</si>
  <si>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</si>
  <si>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</si>
  <si>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</si>
  <si>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</si>
  <si>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</si>
  <si>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</si>
  <si>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</si>
  <si>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</si>
  <si>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</si>
  <si>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</si>
  <si>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</si>
  <si>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</si>
  <si>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</si>
  <si>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</si>
  <si>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</si>
  <si>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</si>
  <si>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</si>
  <si>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</si>
  <si>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</si>
  <si>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</si>
  <si>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</si>
  <si>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</si>
  <si>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</si>
  <si>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</si>
  <si>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</si>
  <si>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</si>
  <si>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</si>
  <si>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</si>
  <si>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</si>
  <si>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</si>
  <si>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</si>
  <si>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</si>
  <si>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</si>
  <si>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</si>
  <si>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</si>
  <si>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</si>
  <si>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</si>
  <si>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</si>
  <si>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</si>
  <si>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</si>
  <si>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</si>
  <si>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</si>
  <si>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</si>
  <si>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</si>
  <si>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</si>
  <si>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</si>
  <si>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</si>
  <si>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</si>
  <si>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</si>
  <si>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</si>
  <si>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</si>
  <si>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</si>
  <si>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</si>
  <si>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</si>
  <si>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</si>
  <si>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</si>
  <si>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</si>
  <si>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</si>
  <si>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</si>
  <si>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</si>
  <si>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</si>
  <si>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</si>
  <si>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</si>
  <si>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</si>
  <si>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</si>
  <si>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</si>
  <si>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</si>
  <si>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</si>
  <si>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</si>
  <si>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</si>
  <si>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</si>
  <si>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</si>
  <si>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</si>
  <si>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</si>
  <si>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</si>
  <si>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</si>
  <si>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</si>
  <si>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</si>
  <si>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</si>
  <si>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</si>
  <si>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</si>
  <si>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</si>
  <si>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</si>
  <si>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</si>
  <si>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</si>
  <si>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</si>
  <si>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</si>
  <si>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</si>
  <si>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</si>
  <si>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</si>
  <si>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</si>
  <si>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</si>
  <si>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</si>
  <si>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</si>
  <si>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</si>
  <si>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</si>
  <si>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</si>
  <si>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</si>
  <si>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</si>
  <si>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</si>
  <si>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</si>
  <si>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</si>
  <si>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</si>
  <si>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</si>
  <si>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</si>
  <si>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</si>
  <si>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</si>
  <si>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</si>
  <si>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</si>
  <si>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</si>
  <si>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</si>
  <si>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</si>
  <si>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</si>
  <si>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</si>
  <si>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</si>
  <si>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</si>
  <si>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</si>
  <si>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</si>
  <si>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</si>
  <si>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</si>
  <si>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</si>
  <si>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</si>
  <si>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</si>
  <si>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</si>
  <si>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</si>
  <si>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</si>
  <si>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</si>
  <si>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</si>
  <si>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</si>
  <si>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</si>
  <si>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</si>
  <si>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</si>
  <si>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</si>
  <si>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</si>
  <si>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</si>
  <si>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</si>
  <si>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</si>
  <si>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</si>
  <si>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</si>
  <si>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</si>
  <si>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</si>
  <si>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</si>
  <si>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</si>
  <si>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</si>
  <si>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</si>
  <si>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</si>
  <si>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</si>
  <si>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</si>
  <si>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</si>
  <si>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</si>
  <si>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</si>
  <si>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</si>
  <si>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</si>
  <si>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</si>
  <si>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</si>
  <si>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</si>
  <si>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</si>
  <si>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</si>
  <si>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</si>
  <si>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</si>
  <si>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</si>
  <si>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</si>
  <si>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</si>
  <si>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</si>
  <si>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</si>
  <si>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</si>
  <si>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</si>
  <si>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</si>
  <si>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</si>
  <si>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</si>
  <si>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</si>
  <si>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</si>
  <si>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</si>
  <si>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</si>
  <si>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</si>
  <si>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</si>
  <si>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</si>
  <si>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</si>
  <si>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</si>
  <si>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</si>
  <si>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</si>
  <si>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</si>
  <si>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</si>
  <si>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</si>
  <si>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</si>
  <si>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</si>
  <si>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</si>
  <si>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</si>
  <si>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</si>
  <si>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</si>
  <si>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</si>
  <si>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</si>
  <si>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</si>
  <si>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</si>
  <si>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</si>
  <si>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</si>
  <si>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</si>
  <si>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</si>
  <si>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</si>
  <si>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</si>
  <si>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</si>
  <si>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</si>
  <si>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</si>
  <si>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</si>
  <si>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</si>
  <si>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</si>
  <si>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</si>
  <si>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</si>
  <si>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</si>
  <si>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</si>
  <si>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</si>
  <si>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</si>
  <si>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</si>
  <si>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</si>
  <si>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</si>
  <si>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</si>
  <si>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</si>
  <si>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</si>
  <si>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</si>
  <si>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</si>
  <si>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</si>
  <si>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</si>
  <si>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</si>
  <si>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</si>
  <si>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</si>
  <si>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</si>
  <si>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</si>
  <si>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</si>
  <si>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</si>
  <si>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</si>
  <si>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</si>
  <si>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</si>
  <si>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</si>
  <si>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</si>
  <si>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</si>
  <si>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</si>
  <si>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</si>
  <si>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</si>
  <si>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</si>
  <si>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</si>
  <si>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</si>
  <si>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</si>
  <si>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</si>
  <si>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</si>
  <si>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</si>
  <si>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</si>
  <si>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</si>
  <si>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</si>
  <si>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</si>
  <si>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</si>
  <si>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</si>
  <si>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</si>
  <si>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</si>
  <si>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</si>
  <si>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</si>
  <si>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</si>
  <si>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</si>
  <si>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</si>
  <si>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</si>
  <si>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</si>
  <si>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</si>
  <si>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</si>
  <si>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</si>
  <si>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</si>
  <si>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</si>
  <si>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</si>
  <si>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</si>
  <si>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</si>
  <si>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</si>
  <si>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</si>
  <si>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</si>
  <si>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</si>
  <si>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</si>
  <si>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</si>
  <si>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</si>
  <si>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</si>
  <si>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</si>
  <si>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</si>
  <si>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</si>
  <si>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</si>
  <si>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</si>
  <si>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</si>
  <si>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</si>
  <si>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</si>
  <si>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</si>
  <si>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</si>
  <si>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</si>
  <si>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</si>
  <si>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</si>
  <si>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</si>
  <si>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</si>
  <si>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</si>
  <si>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</si>
  <si>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</si>
  <si>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</si>
  <si>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</si>
  <si>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</si>
  <si>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</si>
  <si>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</si>
  <si>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</si>
  <si>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</si>
  <si>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</si>
  <si>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</si>
  <si>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</si>
  <si>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</si>
  <si>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</si>
  <si>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</si>
  <si>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</si>
  <si>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</si>
  <si>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</si>
  <si>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</si>
  <si>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</si>
  <si>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</si>
  <si>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</si>
  <si>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</si>
  <si>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</si>
  <si>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</si>
  <si>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</si>
  <si>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</si>
  <si>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</si>
  <si>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</si>
  <si>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</si>
  <si>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</si>
  <si>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</si>
  <si>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</si>
  <si>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</si>
  <si>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</si>
  <si>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</si>
  <si>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</si>
  <si>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</si>
  <si>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</si>
  <si>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</si>
  <si>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</si>
  <si>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</si>
  <si>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</si>
  <si>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</si>
  <si>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</si>
  <si>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</si>
  <si>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</si>
  <si>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</si>
  <si>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</si>
  <si>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</si>
  <si>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</si>
  <si>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</si>
  <si>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</si>
  <si>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</si>
  <si>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</si>
  <si>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</si>
  <si>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</si>
  <si>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</si>
  <si>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</si>
  <si>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</si>
  <si>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</si>
  <si>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</si>
  <si>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</si>
  <si>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</si>
  <si>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</si>
  <si>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</si>
  <si>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</si>
  <si>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</si>
  <si>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</si>
  <si>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</si>
  <si>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</si>
  <si>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</si>
  <si>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</si>
  <si>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</si>
  <si>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</si>
  <si>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</si>
  <si>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</si>
  <si>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</si>
  <si>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</si>
  <si>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</si>
  <si>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</si>
  <si>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</si>
  <si>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</si>
  <si>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</si>
  <si>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</si>
  <si>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</si>
  <si>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</si>
  <si>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</si>
  <si>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</si>
  <si>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</si>
  <si>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</si>
  <si>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</si>
  <si>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</si>
  <si>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</si>
  <si>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</si>
  <si>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</si>
  <si>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</si>
  <si>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</si>
  <si>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</si>
  <si>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</si>
  <si>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</si>
  <si>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</si>
  <si>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</si>
  <si>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</si>
  <si>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</si>
  <si>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</si>
  <si>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</si>
  <si>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</si>
  <si>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</si>
  <si>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</si>
  <si>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</si>
  <si>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</si>
  <si>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</si>
  <si>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</si>
  <si>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</si>
  <si>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</si>
  <si>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</si>
  <si>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</si>
  <si>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</si>
  <si>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</si>
  <si>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</si>
  <si>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</si>
  <si>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</si>
  <si>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</si>
  <si>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</si>
  <si>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</si>
  <si>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</si>
  <si>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</si>
  <si>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</si>
  <si>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</si>
  <si>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</si>
  <si>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</si>
  <si>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</si>
  <si>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</si>
  <si>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</si>
  <si>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</si>
  <si>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</si>
  <si>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</si>
  <si>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</si>
  <si>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</si>
  <si>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</si>
  <si>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</si>
  <si>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</si>
  <si>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</si>
  <si>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</si>
  <si>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</si>
  <si>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</si>
  <si>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</si>
  <si>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</si>
  <si>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</si>
  <si>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</si>
  <si>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</si>
  <si>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</si>
  <si>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</si>
  <si>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</si>
  <si>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</si>
  <si>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</si>
  <si>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</si>
  <si>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</si>
  <si>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</si>
  <si>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</si>
  <si>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</si>
  <si>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</si>
  <si>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</si>
  <si>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</si>
  <si>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</si>
  <si>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</si>
  <si>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</si>
  <si>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</si>
  <si>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</si>
  <si>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</si>
  <si>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</si>
  <si>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</si>
  <si>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</si>
  <si>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</si>
  <si>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</si>
  <si>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</si>
  <si>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</si>
  <si>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</si>
  <si>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</si>
  <si>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</si>
  <si>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</si>
  <si>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</si>
  <si>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</si>
  <si>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</si>
  <si>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</si>
  <si>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</si>
  <si>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</si>
  <si>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</si>
  <si>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</si>
  <si>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</si>
  <si>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</si>
  <si>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</si>
  <si>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</si>
  <si>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</si>
  <si>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</si>
  <si>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</si>
  <si>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</si>
  <si>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</si>
  <si>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</si>
  <si>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</si>
  <si>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</si>
  <si>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</si>
  <si>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</si>
  <si>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</si>
  <si>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</si>
  <si>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</si>
  <si>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</si>
  <si>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</si>
  <si>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</si>
  <si>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</si>
  <si>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</si>
  <si>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</si>
  <si>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</si>
  <si>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</si>
  <si>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</si>
  <si>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</si>
  <si>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</si>
  <si>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</si>
  <si>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</si>
  <si>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</si>
  <si>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</si>
  <si>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</si>
  <si>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</si>
  <si>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</si>
  <si>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</si>
  <si>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</si>
  <si>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</si>
  <si>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</si>
  <si>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</si>
  <si>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</si>
  <si>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</si>
  <si>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</si>
  <si>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</si>
  <si>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</si>
  <si>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</si>
  <si>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</si>
  <si>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</si>
  <si>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</si>
  <si>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</si>
  <si>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</si>
  <si>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</si>
  <si>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</si>
  <si>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</si>
  <si>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</si>
  <si>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</si>
  <si>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</si>
  <si>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</si>
  <si>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</si>
  <si>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</si>
  <si>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</si>
  <si>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</si>
  <si>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</si>
  <si>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</si>
  <si>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</si>
  <si>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</si>
  <si>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</si>
  <si>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</si>
  <si>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</si>
  <si>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</si>
  <si>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</si>
  <si>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</si>
  <si>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</si>
  <si>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</si>
  <si>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</si>
  <si>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</si>
  <si>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</si>
  <si>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</si>
  <si>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</si>
  <si>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</si>
  <si>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</si>
  <si>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</si>
  <si>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</si>
  <si>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</si>
  <si>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</si>
  <si>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</si>
  <si>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</si>
  <si>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</si>
  <si>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</si>
  <si>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</si>
  <si>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</si>
  <si>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</si>
  <si>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</si>
  <si>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</si>
  <si>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</si>
  <si>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</si>
  <si>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</si>
  <si>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</si>
  <si>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</si>
  <si>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</si>
  <si>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</si>
  <si>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</si>
  <si>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</si>
  <si>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</si>
  <si>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</si>
  <si>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</si>
  <si>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</si>
  <si>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</si>
  <si>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</si>
  <si>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</si>
  <si>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</si>
  <si>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</si>
  <si>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</si>
  <si>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</si>
  <si>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</si>
  <si>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</si>
  <si>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</si>
  <si>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</si>
  <si>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</si>
  <si>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</si>
  <si>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</si>
  <si>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</si>
  <si>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</si>
  <si>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</si>
  <si>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</si>
  <si>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</si>
  <si>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</si>
  <si>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</si>
  <si>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</si>
  <si>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</si>
  <si>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</si>
  <si>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</si>
  <si>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</si>
  <si>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</si>
  <si>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</si>
  <si>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</si>
  <si>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</si>
  <si>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</si>
  <si>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</si>
  <si>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</si>
  <si>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</si>
  <si>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</si>
  <si>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</si>
  <si>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</si>
  <si>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</si>
  <si>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</si>
  <si>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</si>
  <si>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</si>
  <si>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</si>
  <si>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</si>
  <si>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</si>
  <si>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</si>
  <si>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</si>
  <si>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</si>
  <si>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</si>
  <si>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</si>
  <si>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</si>
  <si>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</si>
  <si>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</si>
  <si>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</si>
  <si>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</si>
  <si>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</si>
  <si>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</si>
  <si>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</si>
  <si>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</si>
  <si>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</si>
  <si>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</si>
  <si>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</si>
  <si>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</si>
  <si>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</si>
  <si>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</si>
  <si>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</si>
  <si>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</si>
  <si>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</si>
  <si>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</si>
  <si>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</si>
  <si>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</si>
  <si>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</si>
  <si>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</si>
  <si>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</si>
  <si>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</si>
  <si>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</si>
  <si>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</si>
  <si>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</si>
  <si>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</si>
  <si>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</si>
  <si>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</si>
  <si>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</si>
  <si>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</si>
  <si>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</si>
  <si>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</si>
  <si>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</si>
  <si>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</si>
  <si>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</si>
  <si>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</si>
  <si>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</si>
  <si>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</si>
  <si>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</si>
  <si>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</si>
  <si>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</si>
  <si>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</si>
  <si>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</si>
  <si>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</si>
  <si>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</si>
  <si>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</si>
  <si>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</si>
  <si>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</si>
  <si>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</si>
  <si>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</si>
  <si>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</si>
  <si>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</si>
  <si>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</si>
  <si>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</si>
  <si>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</si>
  <si>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</si>
  <si>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</si>
  <si>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</si>
  <si>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</si>
  <si>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</si>
  <si>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</si>
  <si>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</si>
  <si>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</si>
  <si>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</si>
  <si>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</si>
  <si>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</si>
  <si>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</si>
  <si>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</si>
  <si>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</si>
  <si>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</si>
  <si>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</si>
  <si>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</si>
  <si>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</si>
  <si>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</si>
  <si>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</si>
  <si>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</si>
  <si>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</si>
  <si>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</si>
  <si>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</si>
  <si>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</si>
  <si>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</si>
  <si>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</si>
  <si>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</si>
  <si>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</si>
  <si>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</si>
  <si>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</si>
  <si>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</si>
  <si>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</si>
  <si>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</si>
  <si>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</si>
  <si>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</si>
  <si>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</si>
  <si>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</si>
  <si>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</si>
  <si>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</si>
  <si>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</si>
  <si>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</si>
  <si>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</si>
  <si>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</si>
  <si>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</si>
  <si>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</si>
  <si>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</si>
  <si>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</si>
  <si>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</si>
  <si>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</si>
  <si>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</si>
  <si>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</si>
  <si>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</si>
  <si>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</si>
  <si>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</si>
  <si>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</si>
  <si>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</si>
  <si>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</si>
  <si>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</si>
  <si>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</si>
  <si>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</si>
  <si>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</si>
  <si>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</si>
  <si>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</si>
  <si>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</si>
  <si>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</si>
  <si>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</si>
  <si>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</si>
  <si>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</si>
  <si>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</si>
  <si>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</si>
  <si>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</si>
  <si>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</si>
  <si>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</si>
  <si>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</si>
  <si>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</si>
  <si>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</si>
  <si>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</si>
  <si>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</si>
  <si>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</si>
  <si>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</si>
  <si>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</si>
  <si>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</si>
  <si>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</si>
  <si>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</si>
  <si>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</si>
  <si>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</si>
  <si>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</si>
  <si>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</si>
  <si>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</si>
  <si>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</si>
  <si>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</si>
  <si>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</si>
  <si>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</si>
  <si>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</si>
  <si>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</si>
  <si>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</si>
  <si>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</si>
  <si>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</si>
  <si>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</si>
  <si>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</si>
  <si>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</si>
  <si>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</si>
  <si>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</si>
  <si>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</si>
  <si>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</si>
  <si>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</si>
  <si>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</si>
  <si>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</si>
  <si>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</si>
  <si>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</si>
  <si>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</si>
  <si>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</si>
  <si>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</si>
  <si>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</si>
  <si>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</si>
  <si>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</si>
  <si>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</si>
  <si>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</si>
  <si>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</si>
  <si>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</si>
  <si>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</si>
  <si>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</si>
  <si>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</si>
  <si>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</si>
  <si>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</si>
  <si>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</si>
  <si>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</si>
  <si>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</si>
  <si>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</si>
  <si>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</si>
  <si>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</si>
  <si>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</si>
  <si>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</si>
  <si>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</si>
  <si>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</si>
  <si>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</si>
  <si>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</si>
  <si>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</si>
  <si>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</si>
  <si>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</si>
  <si>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</si>
  <si>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</si>
  <si>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</si>
  <si>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</si>
  <si>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</si>
  <si>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</si>
  <si>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</si>
  <si>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</si>
  <si>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</si>
  <si>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</si>
  <si>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</si>
  <si>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</si>
  <si>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</si>
  <si>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</si>
  <si>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</si>
  <si>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</si>
  <si>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</si>
  <si>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</si>
  <si>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</si>
  <si>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</si>
  <si>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</si>
  <si>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</si>
  <si>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</si>
  <si>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</si>
  <si>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</si>
  <si>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</si>
  <si>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</si>
  <si>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</si>
  <si>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</si>
  <si>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</si>
  <si>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</si>
  <si>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</si>
  <si>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</si>
  <si>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</si>
  <si>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</si>
  <si>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</si>
  <si>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</si>
  <si>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</si>
  <si>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</si>
  <si>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</si>
  <si>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</si>
  <si>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</si>
  <si>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</si>
  <si>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</si>
  <si>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</si>
  <si>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</si>
  <si>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</si>
  <si>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</si>
  <si>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</si>
  <si>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</si>
  <si>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</si>
  <si>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</si>
  <si>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</si>
  <si>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</si>
  <si>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</si>
  <si>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</si>
  <si>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</si>
  <si>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</si>
  <si>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</si>
  <si>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</si>
  <si>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</si>
  <si>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</si>
  <si>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</si>
  <si>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</si>
  <si>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</si>
  <si>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</si>
  <si>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</si>
  <si>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</si>
  <si>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</si>
  <si>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</si>
  <si>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</si>
  <si>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</si>
  <si>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</si>
  <si>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</si>
  <si>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</si>
  <si>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</si>
  <si>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</si>
  <si>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</si>
  <si>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</si>
  <si>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</si>
  <si>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</si>
  <si>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</si>
  <si>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</si>
  <si>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</si>
  <si>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</si>
  <si>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</si>
  <si>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</si>
  <si>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</si>
  <si>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</si>
  <si>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</si>
  <si>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</si>
  <si>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</si>
  <si>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</si>
  <si>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</si>
  <si>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</si>
  <si>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</si>
  <si>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</si>
  <si>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</si>
  <si>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</si>
  <si>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</si>
  <si>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</si>
  <si>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</si>
  <si>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</si>
  <si>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</si>
  <si>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</si>
  <si>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</si>
  <si>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</si>
  <si>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</si>
  <si>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</si>
  <si>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</si>
  <si>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</si>
  <si>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</si>
  <si>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</si>
  <si>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</si>
  <si>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</si>
  <si>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</si>
  <si>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</si>
  <si>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</si>
  <si>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</si>
  <si>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</si>
  <si>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</si>
  <si>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</si>
  <si>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</si>
  <si>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</si>
  <si>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</si>
  <si>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</si>
  <si>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</si>
  <si>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</si>
  <si>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</si>
  <si>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</si>
  <si>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</si>
  <si>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</si>
  <si>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</si>
  <si>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</si>
  <si>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</si>
  <si>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</si>
  <si>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</si>
  <si>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</si>
  <si>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</si>
  <si>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</si>
  <si>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</si>
  <si>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</si>
  <si>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</si>
  <si>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</si>
  <si>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</si>
  <si>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</si>
  <si>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</si>
  <si>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</si>
  <si>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</si>
  <si>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</si>
  <si>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</si>
  <si>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</si>
  <si>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</si>
  <si>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</si>
  <si>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</si>
  <si>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</si>
  <si>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</si>
  <si>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</si>
  <si>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</si>
  <si>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</si>
  <si>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</si>
  <si>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</si>
  <si>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</si>
  <si>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</si>
  <si>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</si>
  <si>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</si>
  <si>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</si>
  <si>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</si>
  <si>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</si>
  <si>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</si>
  <si>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</si>
  <si>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</si>
  <si>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</si>
  <si>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</si>
  <si>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</si>
  <si>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</si>
  <si>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</si>
  <si>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</si>
  <si>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</si>
  <si>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</si>
  <si>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</si>
  <si>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</si>
  <si>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</si>
  <si>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</si>
  <si>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</si>
  <si>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</si>
  <si>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</si>
  <si>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</si>
  <si>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</si>
  <si>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</si>
  <si>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</si>
  <si>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</si>
  <si>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</si>
  <si>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</si>
  <si>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</si>
  <si>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</si>
  <si>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</si>
  <si>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</si>
  <si>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</si>
  <si>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</si>
  <si>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</si>
  <si>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</si>
  <si>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</si>
  <si>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</si>
  <si>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</si>
  <si>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</si>
  <si>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</si>
  <si>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</si>
  <si>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</si>
  <si>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</si>
  <si>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</si>
  <si>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</si>
  <si>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</si>
  <si>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</si>
  <si>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</si>
  <si>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</si>
  <si>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</si>
  <si>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</si>
  <si>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</si>
  <si>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</si>
  <si>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</si>
  <si>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</si>
  <si>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</si>
  <si>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</si>
  <si>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</si>
  <si>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</si>
  <si>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</si>
  <si>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</si>
  <si>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</si>
  <si>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</si>
  <si>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</si>
  <si>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</si>
  <si>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</si>
  <si>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</si>
  <si>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</si>
  <si>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</si>
  <si>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</si>
  <si>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</si>
  <si>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</si>
  <si>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</si>
  <si>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</si>
  <si>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</si>
  <si>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</si>
  <si>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</si>
  <si>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</si>
  <si>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</si>
  <si>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</si>
  <si>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</si>
  <si>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</si>
  <si>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</si>
  <si>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</si>
  <si>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</si>
  <si>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</si>
  <si>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</si>
  <si>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</si>
  <si>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</si>
  <si>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</si>
  <si>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</si>
  <si>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</si>
  <si>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</si>
  <si>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</si>
  <si>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</si>
  <si>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</si>
  <si>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</si>
  <si>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</si>
  <si>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</si>
  <si>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</si>
  <si>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</si>
  <si>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</si>
  <si>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</si>
  <si>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</si>
  <si>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</si>
  <si>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</si>
  <si>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</si>
  <si>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</si>
  <si>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</si>
  <si>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</si>
  <si>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</si>
  <si>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</si>
  <si>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</si>
  <si>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</si>
  <si>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</si>
  <si>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</si>
  <si>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</si>
  <si>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</si>
  <si>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</si>
  <si>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</si>
  <si>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</si>
  <si>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</si>
  <si>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</si>
  <si>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</si>
  <si>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</si>
  <si>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</si>
  <si>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</si>
  <si>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</si>
  <si>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</si>
  <si>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</si>
  <si>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</si>
  <si>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</si>
  <si>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</si>
  <si>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</si>
  <si>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</si>
  <si>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</si>
  <si>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</si>
  <si>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</si>
  <si>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</si>
  <si>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</si>
  <si>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</si>
  <si>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</si>
  <si>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</si>
  <si>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</si>
  <si>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</si>
  <si>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</si>
  <si>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</si>
  <si>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</si>
  <si>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</si>
  <si>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</si>
  <si>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</si>
  <si>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</si>
  <si>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</si>
  <si>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</si>
  <si>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</si>
  <si>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</si>
  <si>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</si>
  <si>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</si>
  <si>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</si>
  <si>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</si>
  <si>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</si>
  <si>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</si>
  <si>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</si>
  <si>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</si>
  <si>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</si>
  <si>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</si>
  <si>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</si>
  <si>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</si>
  <si>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</si>
  <si>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</si>
  <si>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</si>
  <si>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</si>
  <si>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</si>
  <si>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</si>
  <si>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</si>
  <si>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</si>
  <si>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</si>
  <si>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</si>
  <si>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</si>
  <si>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</si>
  <si>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</si>
  <si>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</si>
  <si>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</si>
  <si>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</si>
  <si>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</si>
  <si>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</si>
  <si>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</si>
  <si>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</si>
  <si>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</si>
  <si>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</si>
  <si>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</si>
  <si>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</si>
  <si>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</si>
  <si>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</si>
  <si>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</si>
  <si>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</si>
  <si>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</si>
  <si>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</si>
  <si>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</si>
  <si>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</si>
  <si>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</si>
  <si>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</si>
  <si>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</si>
  <si>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</si>
  <si>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</si>
  <si>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</si>
  <si>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</si>
  <si>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</si>
  <si>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</si>
  <si>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</si>
  <si>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</si>
  <si>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</si>
  <si>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</si>
  <si>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</si>
  <si>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</si>
  <si>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</si>
  <si>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</si>
  <si>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</si>
  <si>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</si>
  <si>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</si>
  <si>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</si>
  <si>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</si>
  <si>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</si>
  <si>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</si>
  <si>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</si>
  <si>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</si>
  <si>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</si>
  <si>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</si>
  <si>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</si>
  <si>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</si>
  <si>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</si>
  <si>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</si>
  <si>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</si>
  <si>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</si>
  <si>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</si>
  <si>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</si>
  <si>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</si>
  <si>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</si>
  <si>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</si>
  <si>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</si>
  <si>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</si>
  <si>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</si>
  <si>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</si>
  <si>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</si>
  <si>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</si>
  <si>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</si>
  <si>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</si>
  <si>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</si>
  <si>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</si>
  <si>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</si>
  <si>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</si>
  <si>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</si>
  <si>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</si>
  <si>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</si>
  <si>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</si>
  <si>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</si>
  <si>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</si>
  <si>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</si>
  <si>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</si>
  <si>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</si>
  <si>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</si>
  <si>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</si>
  <si>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</si>
  <si>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</si>
  <si>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</si>
  <si>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</si>
  <si>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</si>
  <si>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</si>
  <si>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</si>
  <si>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</si>
  <si>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</si>
  <si>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</si>
  <si>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</si>
  <si>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</si>
  <si>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</si>
  <si>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</si>
  <si>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</si>
  <si>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</si>
  <si>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</si>
  <si>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</si>
  <si>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</si>
  <si>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</si>
  <si>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</si>
  <si>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</si>
  <si>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</si>
  <si>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</si>
  <si>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</si>
  <si>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</si>
  <si>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</si>
  <si>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</si>
  <si>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</si>
  <si>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</si>
  <si>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</si>
  <si>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</si>
  <si>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</si>
  <si>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</si>
  <si>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</si>
  <si>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</si>
  <si>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</si>
  <si>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</si>
  <si>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</si>
  <si>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</si>
  <si>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</si>
  <si>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</si>
  <si>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</si>
  <si>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</si>
  <si>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</si>
  <si>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</si>
  <si>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</si>
  <si>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</si>
  <si>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</si>
  <si>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</si>
  <si>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</si>
  <si>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</si>
  <si>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</si>
  <si>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</si>
  <si>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</si>
  <si>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</si>
  <si>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</si>
  <si>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</si>
  <si>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</si>
  <si>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</si>
  <si>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</si>
  <si>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</si>
  <si>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</si>
  <si>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</si>
  <si>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</si>
  <si>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</si>
  <si>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</si>
  <si>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</si>
  <si>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</si>
  <si>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</si>
  <si>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</si>
  <si>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</si>
  <si>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</si>
  <si>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</si>
  <si>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</si>
  <si>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</si>
  <si>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</si>
  <si>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</si>
  <si>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</si>
  <si>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</si>
  <si>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</si>
  <si>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</si>
  <si>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</si>
  <si>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</si>
  <si>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</si>
  <si>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</si>
  <si>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</si>
  <si>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</si>
  <si>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</si>
  <si>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</si>
  <si>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</si>
  <si>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</si>
  <si>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</si>
  <si>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</si>
  <si>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</si>
  <si>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</si>
  <si>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</si>
  <si>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</si>
  <si>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</si>
  <si>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</si>
  <si>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</si>
  <si>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</si>
  <si>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</si>
  <si>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</si>
  <si>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</si>
  <si>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</si>
  <si>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</si>
  <si>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</si>
  <si>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</si>
  <si>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</si>
  <si>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</si>
  <si>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</si>
  <si>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</si>
  <si>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</si>
  <si>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</si>
  <si>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</si>
  <si>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</si>
  <si>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</si>
  <si>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</si>
  <si>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</si>
  <si>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</si>
  <si>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</si>
  <si>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</si>
  <si>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</si>
  <si>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</si>
  <si>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</si>
  <si>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</si>
  <si>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</si>
  <si>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</si>
  <si>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</si>
  <si>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</si>
  <si>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</si>
  <si>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</si>
  <si>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</si>
  <si>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</si>
  <si>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</si>
  <si>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</si>
  <si>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</si>
  <si>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</si>
  <si>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</si>
  <si>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</si>
  <si>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</si>
  <si>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</si>
  <si>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</si>
  <si>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</si>
  <si>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</si>
  <si>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</si>
  <si>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</si>
  <si>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</si>
  <si>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</si>
  <si>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</si>
  <si>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</si>
  <si>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</si>
  <si>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</si>
  <si>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</si>
  <si>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</si>
  <si>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</si>
  <si>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</si>
  <si>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</si>
  <si>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</si>
  <si>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</si>
  <si>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</si>
  <si>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</si>
  <si>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</si>
  <si>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</si>
  <si>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</si>
  <si>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</si>
  <si>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</si>
  <si>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</si>
  <si>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</si>
  <si>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</si>
  <si>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</si>
  <si>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</si>
  <si>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</si>
  <si>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</si>
  <si>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</si>
  <si>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</si>
  <si>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</si>
  <si>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</si>
  <si>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</si>
  <si>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</si>
  <si>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</si>
  <si>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</si>
  <si>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</si>
  <si>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</si>
  <si>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</si>
  <si>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</si>
  <si>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</si>
  <si>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</si>
  <si>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</si>
  <si>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</si>
  <si>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</si>
  <si>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</si>
  <si>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</si>
  <si>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</si>
  <si>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</si>
  <si>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</si>
  <si>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</si>
  <si>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</si>
  <si>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</si>
  <si>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</si>
  <si>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</si>
  <si>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</si>
  <si>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</si>
  <si>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</si>
  <si>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</si>
  <si>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</si>
  <si>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</si>
  <si>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</si>
  <si>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</si>
  <si>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</si>
  <si>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</si>
  <si>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</si>
  <si>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</si>
  <si>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</si>
  <si>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</si>
  <si>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</si>
  <si>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</si>
  <si>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</si>
  <si>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</si>
  <si>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</si>
  <si>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</si>
  <si>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</si>
  <si>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</si>
  <si>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</si>
  <si>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</si>
  <si>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</si>
  <si>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</si>
  <si>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</si>
  <si>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</si>
  <si>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</si>
  <si>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</si>
  <si>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</si>
  <si>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</si>
  <si>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</si>
  <si>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</si>
  <si>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</si>
  <si>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</si>
  <si>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</si>
  <si>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</si>
  <si>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</si>
  <si>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</si>
  <si>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</si>
  <si>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</si>
  <si>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</si>
  <si>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</si>
  <si>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</si>
  <si>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</si>
  <si>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</si>
  <si>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</si>
  <si>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</si>
  <si>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</si>
  <si>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</si>
  <si>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</si>
  <si>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</si>
  <si>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</si>
  <si>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</si>
  <si>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</si>
  <si>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</si>
  <si>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</si>
  <si>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</si>
  <si>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</si>
  <si>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</si>
  <si>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</si>
  <si>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</si>
  <si>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</si>
  <si>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</si>
  <si>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</si>
  <si>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</si>
  <si>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</si>
  <si>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</si>
  <si>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</si>
  <si>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</si>
  <si>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</si>
  <si>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</si>
  <si>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</si>
  <si>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</si>
  <si>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</si>
  <si>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</si>
  <si>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</si>
  <si>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</si>
  <si>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</si>
  <si>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</si>
  <si>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</si>
  <si>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</si>
  <si>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</si>
  <si>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</si>
  <si>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</si>
  <si>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</si>
  <si>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</si>
  <si>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</si>
  <si>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</si>
  <si>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</si>
  <si>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</si>
  <si>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</si>
  <si>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</si>
  <si>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</si>
  <si>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</si>
  <si>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</si>
  <si>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</si>
  <si>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</si>
  <si>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</si>
  <si>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</si>
  <si>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</si>
  <si>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</si>
  <si>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</si>
  <si>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</si>
  <si>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</si>
  <si>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</si>
  <si>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</si>
  <si>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</si>
  <si>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</si>
  <si>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</si>
  <si>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</si>
  <si>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</si>
  <si>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</si>
  <si>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</si>
  <si>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</si>
  <si>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</si>
  <si>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</si>
  <si>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</si>
  <si>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</si>
  <si>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</si>
  <si>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</si>
  <si>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</si>
  <si>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</si>
  <si>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</si>
  <si>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</si>
  <si>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</si>
  <si>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</si>
  <si>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</si>
  <si>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</si>
  <si>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</si>
  <si>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</si>
  <si>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</si>
  <si>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</si>
  <si>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</si>
  <si>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</si>
  <si>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</si>
  <si>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</si>
  <si>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</si>
  <si>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</si>
  <si>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</si>
  <si>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</si>
  <si>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</si>
  <si>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</si>
  <si>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</si>
  <si>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</si>
  <si>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</si>
  <si>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</si>
  <si>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</si>
  <si>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</si>
  <si>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</si>
  <si>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</si>
  <si>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</si>
  <si>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</si>
  <si>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</si>
  <si>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</si>
  <si>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</si>
  <si>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</si>
  <si>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</si>
  <si>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</si>
  <si>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</si>
  <si>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</si>
  <si>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</si>
  <si>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</si>
  <si>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</si>
  <si>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</si>
  <si>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</si>
  <si>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</si>
  <si>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</si>
  <si>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</si>
  <si>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</si>
  <si>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</si>
  <si>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</si>
  <si>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</si>
  <si>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</si>
  <si>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</si>
  <si>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</si>
  <si>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</si>
  <si>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</si>
  <si>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</si>
  <si>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</si>
  <si>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</si>
  <si>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</si>
  <si>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</si>
  <si>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</si>
  <si>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</si>
  <si>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</si>
  <si>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</si>
  <si>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</si>
  <si>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</si>
  <si>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</si>
  <si>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</si>
  <si>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</si>
  <si>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</si>
  <si>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</si>
  <si>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</si>
  <si>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</si>
  <si>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</si>
  <si>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</si>
  <si>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</si>
  <si>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</si>
  <si>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</si>
  <si>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</si>
  <si>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</si>
  <si>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</si>
  <si>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</si>
  <si>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</si>
  <si>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</si>
  <si>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</si>
  <si>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</si>
  <si>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</si>
  <si>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</si>
  <si>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</si>
  <si>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</si>
  <si>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</si>
  <si>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</si>
  <si>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</si>
  <si>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</si>
  <si>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</si>
  <si>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</si>
  <si>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</si>
  <si>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</si>
  <si>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</si>
  <si>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</si>
  <si>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</si>
  <si>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</si>
  <si>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</si>
  <si>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</si>
  <si>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</si>
  <si>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</si>
  <si>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</si>
  <si>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</si>
  <si>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</si>
  <si>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</si>
  <si>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</si>
  <si>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</si>
  <si>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</si>
  <si>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</si>
  <si>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</si>
  <si>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</si>
  <si>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</si>
  <si>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</si>
  <si>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</si>
  <si>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</si>
  <si>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</si>
  <si>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</si>
  <si>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</si>
  <si>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</si>
  <si>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</si>
  <si>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</si>
  <si>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</si>
  <si>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</si>
  <si>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</si>
  <si>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</si>
  <si>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</si>
  <si>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</si>
  <si>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</si>
  <si>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</si>
  <si>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</si>
  <si>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</si>
  <si>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</si>
  <si>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</si>
  <si>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</si>
  <si>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</si>
  <si>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</si>
  <si>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</si>
  <si>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</si>
  <si>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</si>
  <si>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</si>
  <si>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</si>
  <si>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</si>
  <si>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</si>
  <si>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</si>
  <si>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</si>
  <si>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</si>
  <si>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</si>
  <si>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</si>
  <si>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</si>
  <si>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</si>
  <si>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</si>
  <si>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</si>
  <si>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</si>
  <si>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</si>
  <si>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</si>
  <si>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</si>
  <si>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</si>
  <si>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</si>
  <si>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</si>
  <si>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</si>
  <si>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</si>
  <si>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</si>
  <si>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</si>
  <si>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</si>
  <si>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</si>
  <si>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</si>
  <si>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</si>
  <si>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</si>
  <si>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</si>
  <si>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</si>
  <si>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</si>
  <si>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</si>
  <si>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</si>
  <si>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</si>
  <si>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</si>
  <si>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</si>
  <si>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</si>
  <si>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</si>
  <si>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</si>
  <si>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</si>
  <si>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</si>
  <si>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</si>
  <si>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</si>
  <si>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</si>
  <si>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</si>
  <si>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</si>
  <si>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</si>
  <si>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</si>
  <si>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</si>
  <si>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</si>
  <si>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</si>
  <si>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</si>
  <si>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</si>
  <si>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</si>
  <si>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</si>
  <si>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</si>
  <si>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</si>
  <si>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</si>
  <si>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</si>
  <si>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</si>
  <si>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</si>
  <si>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</si>
  <si>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</si>
  <si>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</si>
  <si>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</si>
  <si>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</si>
  <si>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</si>
  <si>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</si>
  <si>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</si>
  <si>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</si>
  <si>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</si>
  <si>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</si>
  <si>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</si>
  <si>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</si>
  <si>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</si>
  <si>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</si>
  <si>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</si>
  <si>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</si>
  <si>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</si>
  <si>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</si>
  <si>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</si>
  <si>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</si>
  <si>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</si>
  <si>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</si>
  <si>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</si>
  <si>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</si>
  <si>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</si>
  <si>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</si>
  <si>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</si>
  <si>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</si>
  <si>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</si>
  <si>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</si>
  <si>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</si>
  <si>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</si>
  <si>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</si>
  <si>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</si>
  <si>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</si>
  <si>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</si>
  <si>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</si>
  <si>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</si>
  <si>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</si>
  <si>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</si>
  <si>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</si>
  <si>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</si>
  <si>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</si>
  <si>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</si>
  <si>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</si>
  <si>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</si>
  <si>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</si>
  <si>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</si>
  <si>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</si>
  <si>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</si>
  <si>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</si>
  <si>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</si>
  <si>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</si>
  <si>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</si>
  <si>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</si>
  <si>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</si>
  <si>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</si>
  <si>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</si>
  <si>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</si>
  <si>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</si>
  <si>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</si>
  <si>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</si>
  <si>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</si>
  <si>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</si>
  <si>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</si>
  <si>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</si>
  <si>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</si>
  <si>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</si>
  <si>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</si>
  <si>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</si>
  <si>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</si>
  <si>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</si>
  <si>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</si>
  <si>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</si>
  <si>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</si>
  <si>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</si>
  <si>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</si>
  <si>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</si>
  <si>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</si>
  <si>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</si>
  <si>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</si>
  <si>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</si>
  <si>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</si>
  <si>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</si>
  <si>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</si>
  <si>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</si>
  <si>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</si>
  <si>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</si>
  <si>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</si>
  <si>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</si>
  <si>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</si>
  <si>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</si>
  <si>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</si>
  <si>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</si>
  <si>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</si>
  <si>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</si>
  <si>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</si>
  <si>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</si>
  <si>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</si>
  <si>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</si>
  <si>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</si>
  <si>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</si>
  <si>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</si>
  <si>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</si>
  <si>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</si>
  <si>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</si>
  <si>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</si>
  <si>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</si>
  <si>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</si>
  <si>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</si>
  <si>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</si>
  <si>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</si>
  <si>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</si>
  <si>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</si>
  <si>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</si>
  <si>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</si>
  <si>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</si>
  <si>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</si>
  <si>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</si>
  <si>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</si>
  <si>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</si>
  <si>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</si>
  <si>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</si>
  <si>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</si>
  <si>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</si>
  <si>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</si>
  <si>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</si>
  <si>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</si>
  <si>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</si>
  <si>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</si>
  <si>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</si>
  <si>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</si>
  <si>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</si>
  <si>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</si>
  <si>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</si>
  <si>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</si>
  <si>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</si>
  <si>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</si>
  <si>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</si>
  <si>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</si>
  <si>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</si>
  <si>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</si>
  <si>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</si>
  <si>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</si>
  <si>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</si>
  <si>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</si>
  <si>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</si>
  <si>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</si>
  <si>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</si>
  <si>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</si>
  <si>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</si>
  <si>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</si>
  <si>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</si>
  <si>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</si>
  <si>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</si>
  <si>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</si>
  <si>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</si>
  <si>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</si>
  <si>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</si>
  <si>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</si>
  <si>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</si>
  <si>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</si>
  <si>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</si>
  <si>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</si>
  <si>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</si>
  <si>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</si>
  <si>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</si>
  <si>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</si>
  <si>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</si>
  <si>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</si>
  <si>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</si>
  <si>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</si>
  <si>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</si>
  <si>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</si>
  <si>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</si>
  <si>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</si>
  <si>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</si>
  <si>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</si>
  <si>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</si>
  <si>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</si>
  <si>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</si>
  <si>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</si>
  <si>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</si>
  <si>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</si>
  <si>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</si>
  <si>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</si>
  <si>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</si>
  <si>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</si>
  <si>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</si>
  <si>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</si>
  <si>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</si>
  <si>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</si>
  <si>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</si>
  <si>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</si>
  <si>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</si>
  <si>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</si>
  <si>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</si>
  <si>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</si>
  <si>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</si>
  <si>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</si>
  <si>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</si>
  <si>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</si>
  <si>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</si>
  <si>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</si>
  <si>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</si>
  <si>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</si>
  <si>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</si>
  <si>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</si>
  <si>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</si>
  <si>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</si>
  <si>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</si>
  <si>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</si>
  <si>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</si>
  <si>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</si>
  <si>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</si>
  <si>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</si>
  <si>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</si>
  <si>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</si>
  <si>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</si>
  <si>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</si>
  <si>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</si>
  <si>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</si>
  <si>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</si>
  <si>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</si>
  <si>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</si>
  <si>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</si>
  <si>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</si>
  <si>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</si>
  <si>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</si>
  <si>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</si>
  <si>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</si>
  <si>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</si>
  <si>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</si>
  <si>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</si>
  <si>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</si>
  <si>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</si>
  <si>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</si>
  <si>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</si>
  <si>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</si>
  <si>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</si>
  <si>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</si>
  <si>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</si>
  <si>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</si>
  <si>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</si>
  <si>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</si>
  <si>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</si>
  <si>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</si>
  <si>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</si>
  <si>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</si>
  <si>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</si>
  <si>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</si>
  <si>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</si>
  <si>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</si>
  <si>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</si>
  <si>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</si>
  <si>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</si>
  <si>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</si>
  <si>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</si>
  <si>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</si>
  <si>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</si>
  <si>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</si>
  <si>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</si>
  <si>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</si>
  <si>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</si>
  <si>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</si>
  <si>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</si>
  <si>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</si>
  <si>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</si>
  <si>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</si>
  <si>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</si>
  <si>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</si>
  <si>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</si>
  <si>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</si>
  <si>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</si>
  <si>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</si>
  <si>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</si>
  <si>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</si>
  <si>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</si>
  <si>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</si>
  <si>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</si>
  <si>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</si>
  <si>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</si>
  <si>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</si>
  <si>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</si>
  <si>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</si>
  <si>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</si>
  <si>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</si>
  <si>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</si>
  <si>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HRVATSKI ZAVOD ZA ZAŠTITU ZDRAVLJA I SIGURNOST NA RADU</t>
  </si>
  <si>
    <t>ZAGREB</t>
  </si>
  <si>
    <t>R. CIMERMANA 64A</t>
  </si>
  <si>
    <t>MAGDALENA KOVAČ</t>
  </si>
  <si>
    <t>6558703</t>
  </si>
  <si>
    <t>6558704</t>
  </si>
  <si>
    <t>racunovodstvo@hzzzsr.hr</t>
  </si>
  <si>
    <t>MARIJA BUBAŠ</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</si>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</sst>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8696059</v>
      </c>
      <c r="D2" s="63">
        <f>PRRAS!E12</f>
        <v>8675145</v>
      </c>
      <c r="E2" s="63"/>
      <c r="F2" s="63"/>
      <c r="G2" s="64">
        <f t="shared" ref="G2:G65" si="0">(B2/1000)*(C2*1+D2*2)</f>
        <v>26046.349000000002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26563</v>
      </c>
      <c r="L10" s="50">
        <f>INT(VALUE(RefStr!B6))</f>
        <v>26563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01207814</v>
      </c>
      <c r="L11" s="50">
        <f>INT(VALUE(RefStr!B8))</f>
        <v>1207814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HRVATSKI ZAVOD ZA ZAŠTITU ZDRAVLJA I SIGURNOST NA RADU</v>
      </c>
      <c r="L12" s="50">
        <f>LEN(Skriveni!K12)</f>
        <v>54</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10020</v>
      </c>
      <c r="L13" s="50">
        <f>INT(VALUE(RefStr!B12))</f>
        <v>10020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R. CIMERMANA 64A</v>
      </c>
      <c r="L15" s="50">
        <f>LEN(Skriveni!K15)</f>
        <v>16</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8622</v>
      </c>
      <c r="L17" s="50">
        <f>INT(VALUE(RefStr!B18))</f>
        <v>8622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096</v>
      </c>
      <c r="L18" s="50">
        <f>INT(VALUE(RefStr!B20))</f>
        <v>96</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72155475898</v>
      </c>
      <c r="L21" s="50">
        <f>INT(VALUE(RefStr!K14))</f>
        <v>72155475898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MAGDALENA KOVAČ</v>
      </c>
      <c r="L22" s="50">
        <f>LEN(RefStr!H25)</f>
        <v>15</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6558703</v>
      </c>
      <c r="L23" s="50">
        <f>LEN(RefStr!H27)</f>
        <v>7</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6558704</v>
      </c>
      <c r="L24" s="50">
        <f>LEN(RefStr!K27)</f>
        <v>7</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racunovodstvo@hzzzsr.hr</v>
      </c>
      <c r="L25" s="50">
        <f>LEN(RefStr!H29)</f>
        <v>23</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racunovodstvo@hzzzsr.hr</v>
      </c>
      <c r="L26" s="50">
        <f>LEN(RefStr!H31)</f>
        <v>23</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MARIJA BUBAŠ</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243.652.914,67</v>
      </c>
      <c r="L28" s="50">
        <f>SUM(G2:G1561)</f>
        <v>243652914.66500005</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204212043.42200002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31010233.356000002</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7687598.2200000007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743039.66700000002</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909</v>
      </c>
      <c r="D75" s="58">
        <f>PRRAS!E85</f>
        <v>932</v>
      </c>
      <c r="E75" s="58">
        <v>0</v>
      </c>
      <c r="F75" s="58">
        <v>0</v>
      </c>
      <c r="G75" s="59">
        <f t="shared" si="2"/>
        <v>205.202</v>
      </c>
      <c r="H75" s="59">
        <f t="shared" si="3"/>
        <v>0</v>
      </c>
      <c r="I75" s="60">
        <v>0</v>
      </c>
    </row>
    <row r="76" spans="1:9" x14ac:dyDescent="0.2">
      <c r="A76" s="57">
        <v>151</v>
      </c>
      <c r="B76" s="58">
        <f>PRRAS!C86</f>
        <v>75</v>
      </c>
      <c r="C76" s="58">
        <f>PRRAS!D86</f>
        <v>909</v>
      </c>
      <c r="D76" s="58">
        <f>PRRAS!E86</f>
        <v>932</v>
      </c>
      <c r="E76" s="58">
        <v>0</v>
      </c>
      <c r="F76" s="58">
        <v>0</v>
      </c>
      <c r="G76" s="59">
        <f t="shared" si="2"/>
        <v>207.97499999999999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909</v>
      </c>
      <c r="D78" s="58">
        <f>PRRAS!E88</f>
        <v>932</v>
      </c>
      <c r="E78" s="58">
        <v>0</v>
      </c>
      <c r="F78" s="58">
        <v>0</v>
      </c>
      <c r="G78" s="59">
        <f t="shared" si="2"/>
        <v>213.52099999999999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90300</v>
      </c>
      <c r="D106" s="58">
        <f>PRRAS!E116</f>
        <v>51806</v>
      </c>
      <c r="E106" s="58">
        <v>0</v>
      </c>
      <c r="F106" s="58">
        <v>0</v>
      </c>
      <c r="G106" s="59">
        <f t="shared" si="2"/>
        <v>20360.759999999998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90300</v>
      </c>
      <c r="D112" s="58">
        <f>PRRAS!E122</f>
        <v>51806</v>
      </c>
      <c r="E112" s="58">
        <v>0</v>
      </c>
      <c r="F112" s="58">
        <v>0</v>
      </c>
      <c r="G112" s="59">
        <f t="shared" si="2"/>
        <v>21524.232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90300</v>
      </c>
      <c r="D117" s="58">
        <f>PRRAS!E127</f>
        <v>51806</v>
      </c>
      <c r="E117" s="58">
        <v>0</v>
      </c>
      <c r="F117" s="58">
        <v>0</v>
      </c>
      <c r="G117" s="59">
        <f t="shared" si="2"/>
        <v>22493.792000000001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26300</v>
      </c>
      <c r="D124" s="58">
        <f>PRRAS!E134</f>
        <v>59382</v>
      </c>
      <c r="E124" s="58">
        <v>0</v>
      </c>
      <c r="F124" s="58">
        <v>0</v>
      </c>
      <c r="G124" s="59">
        <f t="shared" si="2"/>
        <v>17842.871999999999</v>
      </c>
      <c r="H124" s="59">
        <f t="shared" si="3"/>
        <v>0</v>
      </c>
      <c r="I124" s="60">
        <v>0</v>
      </c>
    </row>
    <row r="125" spans="1:9" x14ac:dyDescent="0.2">
      <c r="A125" s="57">
        <v>151</v>
      </c>
      <c r="B125" s="58">
        <f>PRRAS!C135</f>
        <v>124</v>
      </c>
      <c r="C125" s="58">
        <f>PRRAS!D135</f>
        <v>26300</v>
      </c>
      <c r="D125" s="58">
        <f>PRRAS!E135</f>
        <v>59382</v>
      </c>
      <c r="E125" s="58">
        <v>0</v>
      </c>
      <c r="F125" s="58">
        <v>0</v>
      </c>
      <c r="G125" s="59">
        <f t="shared" si="2"/>
        <v>17987.936000000002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26300</v>
      </c>
      <c r="D127" s="58">
        <f>PRRAS!E137</f>
        <v>59382</v>
      </c>
      <c r="E127" s="58">
        <v>0</v>
      </c>
      <c r="F127" s="58">
        <v>0</v>
      </c>
      <c r="G127" s="59">
        <f t="shared" si="2"/>
        <v>18278.063999999998</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8578550</v>
      </c>
      <c r="D131" s="58">
        <f>PRRAS!E141</f>
        <v>8563025</v>
      </c>
      <c r="E131" s="58">
        <v>0</v>
      </c>
      <c r="F131" s="58">
        <v>0</v>
      </c>
      <c r="G131" s="59">
        <f t="shared" si="4"/>
        <v>3341598</v>
      </c>
      <c r="H131" s="59">
        <f t="shared" si="5"/>
        <v>0</v>
      </c>
      <c r="I131" s="60">
        <v>0</v>
      </c>
    </row>
    <row r="132" spans="1:9" x14ac:dyDescent="0.2">
      <c r="A132" s="57">
        <v>151</v>
      </c>
      <c r="B132" s="58">
        <f>PRRAS!C142</f>
        <v>131</v>
      </c>
      <c r="C132" s="58">
        <f>PRRAS!D142</f>
        <v>8517800</v>
      </c>
      <c r="D132" s="58">
        <f>PRRAS!E142</f>
        <v>8517800</v>
      </c>
      <c r="E132" s="58">
        <v>0</v>
      </c>
      <c r="F132" s="58">
        <v>0</v>
      </c>
      <c r="G132" s="59">
        <f t="shared" si="4"/>
        <v>3347495.4</v>
      </c>
      <c r="H132" s="59">
        <f t="shared" si="5"/>
        <v>0</v>
      </c>
      <c r="I132" s="60">
        <v>0</v>
      </c>
    </row>
    <row r="133" spans="1:9" x14ac:dyDescent="0.2">
      <c r="A133" s="57">
        <v>151</v>
      </c>
      <c r="B133" s="58">
        <f>PRRAS!C143</f>
        <v>132</v>
      </c>
      <c r="C133" s="58">
        <f>PRRAS!D143</f>
        <v>8496075</v>
      </c>
      <c r="D133" s="58">
        <f>PRRAS!E143</f>
        <v>8517800</v>
      </c>
      <c r="E133" s="58">
        <v>0</v>
      </c>
      <c r="F133" s="58">
        <v>0</v>
      </c>
      <c r="G133" s="59">
        <f t="shared" si="4"/>
        <v>3370181.1</v>
      </c>
      <c r="H133" s="59">
        <f t="shared" si="5"/>
        <v>0</v>
      </c>
      <c r="I133" s="60">
        <v>0</v>
      </c>
    </row>
    <row r="134" spans="1:9" x14ac:dyDescent="0.2">
      <c r="A134" s="57">
        <v>151</v>
      </c>
      <c r="B134" s="58">
        <f>PRRAS!C144</f>
        <v>133</v>
      </c>
      <c r="C134" s="58">
        <f>PRRAS!D144</f>
        <v>21725</v>
      </c>
      <c r="D134" s="58">
        <f>PRRAS!E144</f>
        <v>0</v>
      </c>
      <c r="E134" s="58">
        <v>0</v>
      </c>
      <c r="F134" s="58">
        <v>0</v>
      </c>
      <c r="G134" s="59">
        <f t="shared" si="4"/>
        <v>2889.4250000000002</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60750</v>
      </c>
      <c r="D136" s="58">
        <f>PRRAS!E146</f>
        <v>45225</v>
      </c>
      <c r="E136" s="58">
        <v>0</v>
      </c>
      <c r="F136" s="58">
        <v>0</v>
      </c>
      <c r="G136" s="59">
        <f t="shared" si="4"/>
        <v>20412</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7951122</v>
      </c>
      <c r="D149" s="58">
        <f>PRRAS!E159</f>
        <v>7583885</v>
      </c>
      <c r="E149" s="58">
        <v>0</v>
      </c>
      <c r="F149" s="58">
        <v>0</v>
      </c>
      <c r="G149" s="59">
        <f t="shared" si="4"/>
        <v>3421596.0159999998</v>
      </c>
      <c r="H149" s="59">
        <f t="shared" si="5"/>
        <v>0</v>
      </c>
      <c r="I149" s="60">
        <v>0</v>
      </c>
    </row>
    <row r="150" spans="1:9" x14ac:dyDescent="0.2">
      <c r="A150" s="57">
        <v>151</v>
      </c>
      <c r="B150" s="58">
        <f>PRRAS!C160</f>
        <v>149</v>
      </c>
      <c r="C150" s="58">
        <f>PRRAS!D160</f>
        <v>6158481</v>
      </c>
      <c r="D150" s="58">
        <f>PRRAS!E160</f>
        <v>5319048</v>
      </c>
      <c r="E150" s="58">
        <v>0</v>
      </c>
      <c r="F150" s="58">
        <v>0</v>
      </c>
      <c r="G150" s="59">
        <f t="shared" si="4"/>
        <v>2502689.9729999998</v>
      </c>
      <c r="H150" s="59">
        <f t="shared" si="5"/>
        <v>0</v>
      </c>
      <c r="I150" s="60">
        <v>0</v>
      </c>
    </row>
    <row r="151" spans="1:9" x14ac:dyDescent="0.2">
      <c r="A151" s="57">
        <v>151</v>
      </c>
      <c r="B151" s="58">
        <f>PRRAS!C161</f>
        <v>150</v>
      </c>
      <c r="C151" s="58">
        <f>PRRAS!D161</f>
        <v>5102643</v>
      </c>
      <c r="D151" s="58">
        <f>PRRAS!E161</f>
        <v>4382942</v>
      </c>
      <c r="E151" s="58">
        <v>0</v>
      </c>
      <c r="F151" s="58">
        <v>0</v>
      </c>
      <c r="G151" s="59">
        <f t="shared" si="4"/>
        <v>2080279.0499999998</v>
      </c>
      <c r="H151" s="59">
        <f t="shared" si="5"/>
        <v>0</v>
      </c>
      <c r="I151" s="60">
        <v>0</v>
      </c>
    </row>
    <row r="152" spans="1:9" x14ac:dyDescent="0.2">
      <c r="A152" s="57">
        <v>151</v>
      </c>
      <c r="B152" s="58">
        <f>PRRAS!C162</f>
        <v>151</v>
      </c>
      <c r="C152" s="58">
        <f>PRRAS!D162</f>
        <v>5102643</v>
      </c>
      <c r="D152" s="58">
        <f>PRRAS!E162</f>
        <v>4382942</v>
      </c>
      <c r="E152" s="58">
        <v>0</v>
      </c>
      <c r="F152" s="58">
        <v>0</v>
      </c>
      <c r="G152" s="59">
        <f t="shared" si="4"/>
        <v>2094147.577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179405</v>
      </c>
      <c r="D156" s="58">
        <f>PRRAS!E166</f>
        <v>179393</v>
      </c>
      <c r="E156" s="58">
        <v>0</v>
      </c>
      <c r="F156" s="58">
        <v>0</v>
      </c>
      <c r="G156" s="59">
        <f t="shared" si="4"/>
        <v>83419.604999999996</v>
      </c>
      <c r="H156" s="59">
        <f t="shared" si="5"/>
        <v>0</v>
      </c>
      <c r="I156" s="60">
        <v>0</v>
      </c>
    </row>
    <row r="157" spans="1:9" x14ac:dyDescent="0.2">
      <c r="A157" s="57">
        <v>151</v>
      </c>
      <c r="B157" s="58">
        <f>PRRAS!C167</f>
        <v>156</v>
      </c>
      <c r="C157" s="58">
        <f>PRRAS!D167</f>
        <v>876433</v>
      </c>
      <c r="D157" s="58">
        <f>PRRAS!E167</f>
        <v>756713</v>
      </c>
      <c r="E157" s="58">
        <v>0</v>
      </c>
      <c r="F157" s="58">
        <v>0</v>
      </c>
      <c r="G157" s="59">
        <f t="shared" si="4"/>
        <v>372818.00400000002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789809</v>
      </c>
      <c r="D159" s="58">
        <f>PRRAS!E169</f>
        <v>680869</v>
      </c>
      <c r="E159" s="58">
        <v>0</v>
      </c>
      <c r="F159" s="58">
        <v>0</v>
      </c>
      <c r="G159" s="59">
        <f t="shared" si="4"/>
        <v>339944.42599999998</v>
      </c>
      <c r="H159" s="59">
        <f t="shared" si="5"/>
        <v>0</v>
      </c>
      <c r="I159" s="60">
        <v>0</v>
      </c>
    </row>
    <row r="160" spans="1:9" x14ac:dyDescent="0.2">
      <c r="A160" s="57">
        <v>151</v>
      </c>
      <c r="B160" s="58">
        <f>PRRAS!C170</f>
        <v>159</v>
      </c>
      <c r="C160" s="58">
        <f>PRRAS!D170</f>
        <v>86624</v>
      </c>
      <c r="D160" s="58">
        <f>PRRAS!E170</f>
        <v>75844</v>
      </c>
      <c r="E160" s="58">
        <v>0</v>
      </c>
      <c r="F160" s="58">
        <v>0</v>
      </c>
      <c r="G160" s="59">
        <f t="shared" si="4"/>
        <v>37891.608</v>
      </c>
      <c r="H160" s="59">
        <f t="shared" si="5"/>
        <v>0</v>
      </c>
      <c r="I160" s="60">
        <v>0</v>
      </c>
    </row>
    <row r="161" spans="1:9" x14ac:dyDescent="0.2">
      <c r="A161" s="57">
        <v>151</v>
      </c>
      <c r="B161" s="58">
        <f>PRRAS!C171</f>
        <v>160</v>
      </c>
      <c r="C161" s="58">
        <f>PRRAS!D171</f>
        <v>1785428</v>
      </c>
      <c r="D161" s="58">
        <f>PRRAS!E171</f>
        <v>2257663</v>
      </c>
      <c r="E161" s="58">
        <v>0</v>
      </c>
      <c r="F161" s="58">
        <v>0</v>
      </c>
      <c r="G161" s="59">
        <f t="shared" si="4"/>
        <v>1008120.64</v>
      </c>
      <c r="H161" s="59">
        <f t="shared" si="5"/>
        <v>0</v>
      </c>
      <c r="I161" s="60">
        <v>0</v>
      </c>
    </row>
    <row r="162" spans="1:9" x14ac:dyDescent="0.2">
      <c r="A162" s="57">
        <v>151</v>
      </c>
      <c r="B162" s="58">
        <f>PRRAS!C172</f>
        <v>161</v>
      </c>
      <c r="C162" s="58">
        <f>PRRAS!D172</f>
        <v>385424</v>
      </c>
      <c r="D162" s="58">
        <f>PRRAS!E172</f>
        <v>675060</v>
      </c>
      <c r="E162" s="58">
        <v>0</v>
      </c>
      <c r="F162" s="58">
        <v>0</v>
      </c>
      <c r="G162" s="59">
        <f t="shared" si="4"/>
        <v>279422.58400000003</v>
      </c>
      <c r="H162" s="59">
        <f t="shared" si="5"/>
        <v>0</v>
      </c>
      <c r="I162" s="60">
        <v>0</v>
      </c>
    </row>
    <row r="163" spans="1:9" x14ac:dyDescent="0.2">
      <c r="A163" s="57">
        <v>151</v>
      </c>
      <c r="B163" s="58">
        <f>PRRAS!C173</f>
        <v>162</v>
      </c>
      <c r="C163" s="58">
        <f>PRRAS!D173</f>
        <v>137507</v>
      </c>
      <c r="D163" s="58">
        <f>PRRAS!E173</f>
        <v>119829</v>
      </c>
      <c r="E163" s="58">
        <v>0</v>
      </c>
      <c r="F163" s="58">
        <v>0</v>
      </c>
      <c r="G163" s="59">
        <f t="shared" si="4"/>
        <v>61100.73</v>
      </c>
      <c r="H163" s="59">
        <f t="shared" si="5"/>
        <v>0</v>
      </c>
      <c r="I163" s="60">
        <v>0</v>
      </c>
    </row>
    <row r="164" spans="1:9" x14ac:dyDescent="0.2">
      <c r="A164" s="57">
        <v>151</v>
      </c>
      <c r="B164" s="58">
        <f>PRRAS!C174</f>
        <v>163</v>
      </c>
      <c r="C164" s="58">
        <f>PRRAS!D174</f>
        <v>176941</v>
      </c>
      <c r="D164" s="58">
        <f>PRRAS!E174</f>
        <v>154253</v>
      </c>
      <c r="E164" s="58">
        <v>0</v>
      </c>
      <c r="F164" s="58">
        <v>0</v>
      </c>
      <c r="G164" s="59">
        <f t="shared" si="4"/>
        <v>79127.861000000004</v>
      </c>
      <c r="H164" s="59">
        <f t="shared" si="5"/>
        <v>0</v>
      </c>
      <c r="I164" s="60">
        <v>0</v>
      </c>
    </row>
    <row r="165" spans="1:9" x14ac:dyDescent="0.2">
      <c r="A165" s="57">
        <v>151</v>
      </c>
      <c r="B165" s="58">
        <f>PRRAS!C175</f>
        <v>164</v>
      </c>
      <c r="C165" s="58">
        <f>PRRAS!D175</f>
        <v>70976</v>
      </c>
      <c r="D165" s="58">
        <f>PRRAS!E175</f>
        <v>400978</v>
      </c>
      <c r="E165" s="58">
        <v>0</v>
      </c>
      <c r="F165" s="58">
        <v>0</v>
      </c>
      <c r="G165" s="59">
        <f t="shared" si="4"/>
        <v>143160.848</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118256</v>
      </c>
      <c r="D167" s="58">
        <f>PRRAS!E177</f>
        <v>195911</v>
      </c>
      <c r="E167" s="58">
        <v>0</v>
      </c>
      <c r="F167" s="58">
        <v>0</v>
      </c>
      <c r="G167" s="59">
        <f t="shared" si="4"/>
        <v>84672.948000000004</v>
      </c>
      <c r="H167" s="59">
        <f t="shared" si="5"/>
        <v>0</v>
      </c>
      <c r="I167" s="60">
        <v>0</v>
      </c>
    </row>
    <row r="168" spans="1:9" x14ac:dyDescent="0.2">
      <c r="A168" s="57">
        <v>151</v>
      </c>
      <c r="B168" s="58">
        <f>PRRAS!C178</f>
        <v>167</v>
      </c>
      <c r="C168" s="58">
        <f>PRRAS!D178</f>
        <v>81541</v>
      </c>
      <c r="D168" s="58">
        <f>PRRAS!E178</f>
        <v>149996</v>
      </c>
      <c r="E168" s="58">
        <v>0</v>
      </c>
      <c r="F168" s="58">
        <v>0</v>
      </c>
      <c r="G168" s="59">
        <f t="shared" si="4"/>
        <v>63716.011000000006</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36715</v>
      </c>
      <c r="D170" s="58">
        <f>PRRAS!E180</f>
        <v>42847</v>
      </c>
      <c r="E170" s="58">
        <v>0</v>
      </c>
      <c r="F170" s="58">
        <v>0</v>
      </c>
      <c r="G170" s="59">
        <f t="shared" si="4"/>
        <v>20687.121000000003</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0</v>
      </c>
      <c r="D172" s="58">
        <f>PRRAS!E182</f>
        <v>3068</v>
      </c>
      <c r="E172" s="58">
        <v>0</v>
      </c>
      <c r="F172" s="58">
        <v>0</v>
      </c>
      <c r="G172" s="59">
        <f t="shared" si="4"/>
        <v>1049.2560000000001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1151428</v>
      </c>
      <c r="D175" s="58">
        <f>PRRAS!E185</f>
        <v>1207760</v>
      </c>
      <c r="E175" s="58">
        <v>0</v>
      </c>
      <c r="F175" s="58">
        <v>0</v>
      </c>
      <c r="G175" s="59">
        <f t="shared" si="4"/>
        <v>620648.95199999993</v>
      </c>
      <c r="H175" s="59">
        <f t="shared" si="5"/>
        <v>0</v>
      </c>
      <c r="I175" s="60">
        <v>0</v>
      </c>
    </row>
    <row r="176" spans="1:9" x14ac:dyDescent="0.2">
      <c r="A176" s="57">
        <v>151</v>
      </c>
      <c r="B176" s="58">
        <f>PRRAS!C186</f>
        <v>175</v>
      </c>
      <c r="C176" s="58">
        <f>PRRAS!D186</f>
        <v>51780</v>
      </c>
      <c r="D176" s="58">
        <f>PRRAS!E186</f>
        <v>62009</v>
      </c>
      <c r="E176" s="58">
        <v>0</v>
      </c>
      <c r="F176" s="58">
        <v>0</v>
      </c>
      <c r="G176" s="59">
        <f t="shared" si="4"/>
        <v>30764.649999999998</v>
      </c>
      <c r="H176" s="59">
        <f t="shared" si="5"/>
        <v>0</v>
      </c>
      <c r="I176" s="60">
        <v>0</v>
      </c>
    </row>
    <row r="177" spans="1:9" x14ac:dyDescent="0.2">
      <c r="A177" s="57">
        <v>151</v>
      </c>
      <c r="B177" s="58">
        <f>PRRAS!C187</f>
        <v>176</v>
      </c>
      <c r="C177" s="58">
        <f>PRRAS!D187</f>
        <v>223657</v>
      </c>
      <c r="D177" s="58">
        <f>PRRAS!E187</f>
        <v>240748</v>
      </c>
      <c r="E177" s="58">
        <v>0</v>
      </c>
      <c r="F177" s="58">
        <v>0</v>
      </c>
      <c r="G177" s="59">
        <f t="shared" si="4"/>
        <v>124106.928</v>
      </c>
      <c r="H177" s="59">
        <f t="shared" si="5"/>
        <v>0</v>
      </c>
      <c r="I177" s="60">
        <v>0</v>
      </c>
    </row>
    <row r="178" spans="1:9" x14ac:dyDescent="0.2">
      <c r="A178" s="57">
        <v>151</v>
      </c>
      <c r="B178" s="58">
        <f>PRRAS!C188</f>
        <v>177</v>
      </c>
      <c r="C178" s="58">
        <f>PRRAS!D188</f>
        <v>19952</v>
      </c>
      <c r="D178" s="58">
        <f>PRRAS!E188</f>
        <v>5166</v>
      </c>
      <c r="E178" s="58">
        <v>0</v>
      </c>
      <c r="F178" s="58">
        <v>0</v>
      </c>
      <c r="G178" s="59">
        <f t="shared" si="4"/>
        <v>5360.268</v>
      </c>
      <c r="H178" s="59">
        <f t="shared" si="5"/>
        <v>0</v>
      </c>
      <c r="I178" s="60">
        <v>0</v>
      </c>
    </row>
    <row r="179" spans="1:9" x14ac:dyDescent="0.2">
      <c r="A179" s="57">
        <v>151</v>
      </c>
      <c r="B179" s="58">
        <f>PRRAS!C189</f>
        <v>178</v>
      </c>
      <c r="C179" s="58">
        <f>PRRAS!D189</f>
        <v>151530</v>
      </c>
      <c r="D179" s="58">
        <f>PRRAS!E189</f>
        <v>213158</v>
      </c>
      <c r="E179" s="58">
        <v>0</v>
      </c>
      <c r="F179" s="58">
        <v>0</v>
      </c>
      <c r="G179" s="59">
        <f t="shared" si="4"/>
        <v>102856.58799999999</v>
      </c>
      <c r="H179" s="59">
        <f t="shared" si="5"/>
        <v>0</v>
      </c>
      <c r="I179" s="60">
        <v>0</v>
      </c>
    </row>
    <row r="180" spans="1:9" x14ac:dyDescent="0.2">
      <c r="A180" s="57">
        <v>151</v>
      </c>
      <c r="B180" s="58">
        <f>PRRAS!C190</f>
        <v>179</v>
      </c>
      <c r="C180" s="58">
        <f>PRRAS!D190</f>
        <v>647847</v>
      </c>
      <c r="D180" s="58">
        <f>PRRAS!E190</f>
        <v>665906</v>
      </c>
      <c r="E180" s="58">
        <v>0</v>
      </c>
      <c r="F180" s="58">
        <v>0</v>
      </c>
      <c r="G180" s="59">
        <f t="shared" si="4"/>
        <v>354358.96100000001</v>
      </c>
      <c r="H180" s="59">
        <f t="shared" si="5"/>
        <v>0</v>
      </c>
      <c r="I180" s="60">
        <v>0</v>
      </c>
    </row>
    <row r="181" spans="1:9" x14ac:dyDescent="0.2">
      <c r="A181" s="57">
        <v>151</v>
      </c>
      <c r="B181" s="58">
        <f>PRRAS!C191</f>
        <v>180</v>
      </c>
      <c r="C181" s="58">
        <f>PRRAS!D191</f>
        <v>915</v>
      </c>
      <c r="D181" s="58">
        <f>PRRAS!E191</f>
        <v>350</v>
      </c>
      <c r="E181" s="58">
        <v>0</v>
      </c>
      <c r="F181" s="58">
        <v>0</v>
      </c>
      <c r="G181" s="59">
        <f t="shared" si="4"/>
        <v>290.7</v>
      </c>
      <c r="H181" s="59">
        <f t="shared" si="5"/>
        <v>0</v>
      </c>
      <c r="I181" s="60">
        <v>0</v>
      </c>
    </row>
    <row r="182" spans="1:9" x14ac:dyDescent="0.2">
      <c r="A182" s="57">
        <v>151</v>
      </c>
      <c r="B182" s="58">
        <f>PRRAS!C192</f>
        <v>181</v>
      </c>
      <c r="C182" s="58">
        <f>PRRAS!D192</f>
        <v>47576</v>
      </c>
      <c r="D182" s="58">
        <f>PRRAS!E192</f>
        <v>15555</v>
      </c>
      <c r="E182" s="58">
        <v>0</v>
      </c>
      <c r="F182" s="58">
        <v>0</v>
      </c>
      <c r="G182" s="59">
        <f t="shared" si="4"/>
        <v>14242.165999999999</v>
      </c>
      <c r="H182" s="59">
        <f t="shared" si="5"/>
        <v>0</v>
      </c>
      <c r="I182" s="60">
        <v>0</v>
      </c>
    </row>
    <row r="183" spans="1:9" x14ac:dyDescent="0.2">
      <c r="A183" s="57">
        <v>151</v>
      </c>
      <c r="B183" s="58">
        <f>PRRAS!C193</f>
        <v>182</v>
      </c>
      <c r="C183" s="58">
        <f>PRRAS!D193</f>
        <v>0</v>
      </c>
      <c r="D183" s="58">
        <f>PRRAS!E193</f>
        <v>0</v>
      </c>
      <c r="E183" s="58">
        <v>0</v>
      </c>
      <c r="F183" s="58">
        <v>0</v>
      </c>
      <c r="G183" s="59">
        <f t="shared" si="4"/>
        <v>0</v>
      </c>
      <c r="H183" s="59">
        <f t="shared" si="5"/>
        <v>0</v>
      </c>
      <c r="I183" s="60">
        <v>0</v>
      </c>
    </row>
    <row r="184" spans="1:9" x14ac:dyDescent="0.2">
      <c r="A184" s="57">
        <v>151</v>
      </c>
      <c r="B184" s="58">
        <f>PRRAS!C194</f>
        <v>183</v>
      </c>
      <c r="C184" s="58">
        <f>PRRAS!D194</f>
        <v>8171</v>
      </c>
      <c r="D184" s="58">
        <f>PRRAS!E194</f>
        <v>4868</v>
      </c>
      <c r="E184" s="58">
        <v>0</v>
      </c>
      <c r="F184" s="58">
        <v>0</v>
      </c>
      <c r="G184" s="59">
        <f t="shared" si="4"/>
        <v>3276.9809999999998</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130320</v>
      </c>
      <c r="D186" s="58">
        <f>PRRAS!E196</f>
        <v>178932</v>
      </c>
      <c r="E186" s="58">
        <v>0</v>
      </c>
      <c r="F186" s="58">
        <v>0</v>
      </c>
      <c r="G186" s="59">
        <f t="shared" si="4"/>
        <v>90314.04</v>
      </c>
      <c r="H186" s="59">
        <f t="shared" si="5"/>
        <v>0</v>
      </c>
      <c r="I186" s="60">
        <v>0</v>
      </c>
    </row>
    <row r="187" spans="1:9" x14ac:dyDescent="0.2">
      <c r="A187" s="57">
        <v>151</v>
      </c>
      <c r="B187" s="58">
        <f>PRRAS!C197</f>
        <v>186</v>
      </c>
      <c r="C187" s="58">
        <f>PRRAS!D197</f>
        <v>43779</v>
      </c>
      <c r="D187" s="58">
        <f>PRRAS!E197</f>
        <v>79405</v>
      </c>
      <c r="E187" s="58">
        <v>0</v>
      </c>
      <c r="F187" s="58">
        <v>0</v>
      </c>
      <c r="G187" s="59">
        <f t="shared" si="4"/>
        <v>37681.553999999996</v>
      </c>
      <c r="H187" s="59">
        <f t="shared" si="5"/>
        <v>0</v>
      </c>
      <c r="I187" s="60">
        <v>0</v>
      </c>
    </row>
    <row r="188" spans="1:9" x14ac:dyDescent="0.2">
      <c r="A188" s="57">
        <v>151</v>
      </c>
      <c r="B188" s="58">
        <f>PRRAS!C198</f>
        <v>187</v>
      </c>
      <c r="C188" s="58">
        <f>PRRAS!D198</f>
        <v>29198</v>
      </c>
      <c r="D188" s="58">
        <f>PRRAS!E198</f>
        <v>25962</v>
      </c>
      <c r="E188" s="58">
        <v>0</v>
      </c>
      <c r="F188" s="58">
        <v>0</v>
      </c>
      <c r="G188" s="59">
        <f t="shared" si="4"/>
        <v>15169.814</v>
      </c>
      <c r="H188" s="59">
        <f t="shared" si="5"/>
        <v>0</v>
      </c>
      <c r="I188" s="60">
        <v>0</v>
      </c>
    </row>
    <row r="189" spans="1:9" x14ac:dyDescent="0.2">
      <c r="A189" s="57">
        <v>151</v>
      </c>
      <c r="B189" s="58">
        <f>PRRAS!C199</f>
        <v>188</v>
      </c>
      <c r="C189" s="58">
        <f>PRRAS!D199</f>
        <v>24049</v>
      </c>
      <c r="D189" s="58">
        <f>PRRAS!E199</f>
        <v>8106</v>
      </c>
      <c r="E189" s="58">
        <v>0</v>
      </c>
      <c r="F189" s="58">
        <v>0</v>
      </c>
      <c r="G189" s="59">
        <f t="shared" si="4"/>
        <v>7569.0680000000002</v>
      </c>
      <c r="H189" s="59">
        <f t="shared" si="5"/>
        <v>0</v>
      </c>
      <c r="I189" s="60">
        <v>0</v>
      </c>
    </row>
    <row r="190" spans="1:9" x14ac:dyDescent="0.2">
      <c r="A190" s="57">
        <v>151</v>
      </c>
      <c r="B190" s="58">
        <f>PRRAS!C200</f>
        <v>189</v>
      </c>
      <c r="C190" s="58">
        <f>PRRAS!D200</f>
        <v>29814</v>
      </c>
      <c r="D190" s="58">
        <f>PRRAS!E200</f>
        <v>53158</v>
      </c>
      <c r="E190" s="58">
        <v>0</v>
      </c>
      <c r="F190" s="58">
        <v>0</v>
      </c>
      <c r="G190" s="59">
        <f t="shared" si="4"/>
        <v>25728.57</v>
      </c>
      <c r="H190" s="59">
        <f t="shared" si="5"/>
        <v>0</v>
      </c>
      <c r="I190" s="60">
        <v>0</v>
      </c>
    </row>
    <row r="191" spans="1:9" x14ac:dyDescent="0.2">
      <c r="A191" s="57">
        <v>151</v>
      </c>
      <c r="B191" s="58">
        <f>PRRAS!C201</f>
        <v>190</v>
      </c>
      <c r="C191" s="58">
        <f>PRRAS!D201</f>
        <v>1920</v>
      </c>
      <c r="D191" s="58">
        <f>PRRAS!E201</f>
        <v>7548</v>
      </c>
      <c r="E191" s="58">
        <v>0</v>
      </c>
      <c r="F191" s="58">
        <v>0</v>
      </c>
      <c r="G191" s="59">
        <f t="shared" si="4"/>
        <v>3233.04</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1560</v>
      </c>
      <c r="D193" s="58">
        <f>PRRAS!E203</f>
        <v>4753</v>
      </c>
      <c r="E193" s="58">
        <v>0</v>
      </c>
      <c r="F193" s="58">
        <v>0</v>
      </c>
      <c r="G193" s="59">
        <f t="shared" si="4"/>
        <v>2124.672</v>
      </c>
      <c r="H193" s="59">
        <f t="shared" si="5"/>
        <v>0</v>
      </c>
      <c r="I193" s="60">
        <v>0</v>
      </c>
    </row>
    <row r="194" spans="1:9" x14ac:dyDescent="0.2">
      <c r="A194" s="57">
        <v>151</v>
      </c>
      <c r="B194" s="58">
        <f>PRRAS!C204</f>
        <v>193</v>
      </c>
      <c r="C194" s="58">
        <f>PRRAS!D204</f>
        <v>7213</v>
      </c>
      <c r="D194" s="58">
        <f>PRRAS!E204</f>
        <v>7174</v>
      </c>
      <c r="E194" s="58">
        <v>0</v>
      </c>
      <c r="F194" s="58">
        <v>0</v>
      </c>
      <c r="G194" s="59">
        <f t="shared" ref="G194:G257" si="6">(B194/1000)*(C194*1+D194*2)</f>
        <v>4161.2730000000001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7213</v>
      </c>
      <c r="D208" s="58">
        <f>PRRAS!E218</f>
        <v>7174</v>
      </c>
      <c r="E208" s="58">
        <v>0</v>
      </c>
      <c r="F208" s="58">
        <v>0</v>
      </c>
      <c r="G208" s="59">
        <f t="shared" si="6"/>
        <v>4463.1269999999995</v>
      </c>
      <c r="H208" s="59">
        <f t="shared" si="7"/>
        <v>0</v>
      </c>
      <c r="I208" s="60">
        <v>0</v>
      </c>
    </row>
    <row r="209" spans="1:9" x14ac:dyDescent="0.2">
      <c r="A209" s="57">
        <v>151</v>
      </c>
      <c r="B209" s="58">
        <f>PRRAS!C219</f>
        <v>208</v>
      </c>
      <c r="C209" s="58">
        <f>PRRAS!D219</f>
        <v>7213</v>
      </c>
      <c r="D209" s="58">
        <f>PRRAS!E219</f>
        <v>7174</v>
      </c>
      <c r="E209" s="58">
        <v>0</v>
      </c>
      <c r="F209" s="58">
        <v>0</v>
      </c>
      <c r="G209" s="59">
        <f t="shared" si="6"/>
        <v>4484.6880000000001</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7951122</v>
      </c>
      <c r="D282" s="58">
        <f>PRRAS!E292</f>
        <v>7583885</v>
      </c>
      <c r="E282" s="58">
        <v>0</v>
      </c>
      <c r="F282" s="58">
        <v>0</v>
      </c>
      <c r="G282" s="59">
        <f t="shared" si="8"/>
        <v>6496408.6520000007</v>
      </c>
      <c r="H282" s="59">
        <f t="shared" si="9"/>
        <v>0</v>
      </c>
      <c r="I282" s="60">
        <v>0</v>
      </c>
    </row>
    <row r="283" spans="1:9" x14ac:dyDescent="0.2">
      <c r="A283" s="57">
        <v>151</v>
      </c>
      <c r="B283" s="58">
        <f>PRRAS!C293</f>
        <v>282</v>
      </c>
      <c r="C283" s="58">
        <f>PRRAS!D293</f>
        <v>744937</v>
      </c>
      <c r="D283" s="58">
        <f>PRRAS!E293</f>
        <v>1091260</v>
      </c>
      <c r="E283" s="58">
        <v>0</v>
      </c>
      <c r="F283" s="58">
        <v>0</v>
      </c>
      <c r="G283" s="59">
        <f t="shared" si="8"/>
        <v>825542.87399999995</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9565536</v>
      </c>
      <c r="D285" s="58">
        <f>PRRAS!E295</f>
        <v>6408220</v>
      </c>
      <c r="E285" s="58">
        <v>0</v>
      </c>
      <c r="F285" s="58">
        <v>0</v>
      </c>
      <c r="G285" s="59">
        <f t="shared" si="8"/>
        <v>6356481.1839999994</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68818</v>
      </c>
      <c r="D287" s="58">
        <f>PRRAS!E297</f>
        <v>25100</v>
      </c>
      <c r="E287" s="58">
        <v>0</v>
      </c>
      <c r="F287" s="58">
        <v>0</v>
      </c>
      <c r="G287" s="59">
        <f t="shared" si="8"/>
        <v>34039.147999999994</v>
      </c>
      <c r="H287" s="59">
        <f t="shared" si="9"/>
        <v>0</v>
      </c>
      <c r="I287" s="60">
        <v>0</v>
      </c>
    </row>
    <row r="288" spans="1:9" x14ac:dyDescent="0.2">
      <c r="A288" s="57">
        <v>151</v>
      </c>
      <c r="B288" s="58">
        <f>PRRAS!C298</f>
        <v>287</v>
      </c>
      <c r="C288" s="58">
        <f>PRRAS!D298</f>
        <v>67693</v>
      </c>
      <c r="D288" s="58">
        <f>PRRAS!E298</f>
        <v>19700</v>
      </c>
      <c r="E288" s="58">
        <v>0</v>
      </c>
      <c r="F288" s="58">
        <v>0</v>
      </c>
      <c r="G288" s="59">
        <f t="shared" si="8"/>
        <v>30735.690999999999</v>
      </c>
      <c r="H288" s="59">
        <f t="shared" si="9"/>
        <v>0</v>
      </c>
      <c r="I288" s="60">
        <v>0</v>
      </c>
    </row>
    <row r="289" spans="1:9" x14ac:dyDescent="0.2">
      <c r="A289" s="57">
        <v>151</v>
      </c>
      <c r="B289" s="58">
        <f>PRRAS!C299</f>
        <v>288</v>
      </c>
      <c r="C289" s="58">
        <f>PRRAS!D299</f>
        <v>1125</v>
      </c>
      <c r="D289" s="58">
        <f>PRRAS!E299</f>
        <v>5400</v>
      </c>
      <c r="E289" s="58">
        <v>0</v>
      </c>
      <c r="F289" s="58">
        <v>0</v>
      </c>
      <c r="G289" s="59">
        <f t="shared" si="8"/>
        <v>3434.3999999999996</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21725</v>
      </c>
      <c r="D342" s="58">
        <f>PRRAS!E353</f>
        <v>293269</v>
      </c>
      <c r="E342" s="58">
        <v>0</v>
      </c>
      <c r="F342" s="58">
        <v>0</v>
      </c>
      <c r="G342" s="59">
        <f t="shared" si="10"/>
        <v>207417.68300000002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21725</v>
      </c>
      <c r="D355" s="58">
        <f>PRRAS!E366</f>
        <v>293269</v>
      </c>
      <c r="E355" s="58">
        <v>0</v>
      </c>
      <c r="F355" s="58">
        <v>0</v>
      </c>
      <c r="G355" s="59">
        <f t="shared" si="10"/>
        <v>215325.10199999998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18919</v>
      </c>
      <c r="D361" s="58">
        <f>PRRAS!E372</f>
        <v>293269</v>
      </c>
      <c r="E361" s="58">
        <v>0</v>
      </c>
      <c r="F361" s="58">
        <v>0</v>
      </c>
      <c r="G361" s="59">
        <f t="shared" si="10"/>
        <v>217964.52</v>
      </c>
      <c r="H361" s="59">
        <f t="shared" si="11"/>
        <v>0</v>
      </c>
      <c r="I361" s="60">
        <v>0</v>
      </c>
    </row>
    <row r="362" spans="1:9" x14ac:dyDescent="0.2">
      <c r="A362" s="57">
        <v>151</v>
      </c>
      <c r="B362" s="58">
        <f>PRRAS!C373</f>
        <v>361</v>
      </c>
      <c r="C362" s="58">
        <f>PRRAS!D373</f>
        <v>1756</v>
      </c>
      <c r="D362" s="58">
        <f>PRRAS!E373</f>
        <v>284957</v>
      </c>
      <c r="E362" s="58">
        <v>0</v>
      </c>
      <c r="F362" s="58">
        <v>0</v>
      </c>
      <c r="G362" s="59">
        <f t="shared" si="10"/>
        <v>206372.87</v>
      </c>
      <c r="H362" s="59">
        <f t="shared" si="11"/>
        <v>0</v>
      </c>
      <c r="I362" s="60">
        <v>0</v>
      </c>
    </row>
    <row r="363" spans="1:9" x14ac:dyDescent="0.2">
      <c r="A363" s="57">
        <v>151</v>
      </c>
      <c r="B363" s="58">
        <f>PRRAS!C374</f>
        <v>362</v>
      </c>
      <c r="C363" s="58">
        <f>PRRAS!D374</f>
        <v>130</v>
      </c>
      <c r="D363" s="58">
        <f>PRRAS!E374</f>
        <v>5869</v>
      </c>
      <c r="E363" s="58">
        <v>0</v>
      </c>
      <c r="F363" s="58">
        <v>0</v>
      </c>
      <c r="G363" s="59">
        <f t="shared" si="10"/>
        <v>4296.2159999999994</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16537</v>
      </c>
      <c r="D365" s="58">
        <f>PRRAS!E376</f>
        <v>0</v>
      </c>
      <c r="E365" s="58">
        <v>0</v>
      </c>
      <c r="F365" s="58">
        <v>0</v>
      </c>
      <c r="G365" s="59">
        <f t="shared" si="10"/>
        <v>6019.4679999999998</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496</v>
      </c>
      <c r="D368" s="58">
        <f>PRRAS!E379</f>
        <v>2443</v>
      </c>
      <c r="E368" s="58">
        <v>0</v>
      </c>
      <c r="F368" s="58">
        <v>0</v>
      </c>
      <c r="G368" s="59">
        <f t="shared" si="10"/>
        <v>1975.194</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2806</v>
      </c>
      <c r="D383" s="58">
        <f>PRRAS!E394</f>
        <v>0</v>
      </c>
      <c r="E383" s="58">
        <v>0</v>
      </c>
      <c r="F383" s="58">
        <v>0</v>
      </c>
      <c r="G383" s="59">
        <f t="shared" si="10"/>
        <v>1071.8920000000001</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2806</v>
      </c>
      <c r="D385" s="58">
        <f>PRRAS!E396</f>
        <v>0</v>
      </c>
      <c r="E385" s="58">
        <v>0</v>
      </c>
      <c r="F385" s="58">
        <v>0</v>
      </c>
      <c r="G385" s="59">
        <f t="shared" si="10"/>
        <v>1077.5040000000001</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21725</v>
      </c>
      <c r="D400" s="58">
        <f>PRRAS!E411</f>
        <v>293269</v>
      </c>
      <c r="E400" s="58">
        <v>0</v>
      </c>
      <c r="F400" s="58">
        <v>0</v>
      </c>
      <c r="G400" s="59">
        <f t="shared" si="12"/>
        <v>242696.93700000001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5080</v>
      </c>
      <c r="D402" s="58">
        <f>PRRAS!E413</f>
        <v>0</v>
      </c>
      <c r="E402" s="58">
        <v>0</v>
      </c>
      <c r="F402" s="58">
        <v>0</v>
      </c>
      <c r="G402" s="59">
        <f t="shared" si="12"/>
        <v>2037.0800000000002</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8696059</v>
      </c>
      <c r="D404" s="58">
        <f>PRRAS!E415</f>
        <v>8675145</v>
      </c>
      <c r="E404" s="58">
        <v>0</v>
      </c>
      <c r="F404" s="58">
        <v>0</v>
      </c>
      <c r="G404" s="59">
        <f t="shared" si="12"/>
        <v>10496678.647</v>
      </c>
      <c r="H404" s="59">
        <f t="shared" si="13"/>
        <v>0</v>
      </c>
      <c r="I404" s="60">
        <v>0</v>
      </c>
    </row>
    <row r="405" spans="1:9" x14ac:dyDescent="0.2">
      <c r="A405" s="57">
        <v>151</v>
      </c>
      <c r="B405" s="58">
        <f>PRRAS!C416</f>
        <v>404</v>
      </c>
      <c r="C405" s="58">
        <f>PRRAS!D416</f>
        <v>7972847</v>
      </c>
      <c r="D405" s="58">
        <f>PRRAS!E416</f>
        <v>7877154</v>
      </c>
      <c r="E405" s="58">
        <v>0</v>
      </c>
      <c r="F405" s="58">
        <v>0</v>
      </c>
      <c r="G405" s="59">
        <f t="shared" si="12"/>
        <v>9585770.620000001</v>
      </c>
      <c r="H405" s="59">
        <f t="shared" si="13"/>
        <v>0</v>
      </c>
      <c r="I405" s="60">
        <v>0</v>
      </c>
    </row>
    <row r="406" spans="1:9" x14ac:dyDescent="0.2">
      <c r="A406" s="57">
        <v>151</v>
      </c>
      <c r="B406" s="58">
        <f>PRRAS!C417</f>
        <v>405</v>
      </c>
      <c r="C406" s="58">
        <f>PRRAS!D417</f>
        <v>723212</v>
      </c>
      <c r="D406" s="58">
        <f>PRRAS!E417</f>
        <v>797991</v>
      </c>
      <c r="E406" s="58">
        <v>0</v>
      </c>
      <c r="F406" s="58">
        <v>0</v>
      </c>
      <c r="G406" s="59">
        <f t="shared" si="12"/>
        <v>939273.57000000007</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9560456</v>
      </c>
      <c r="D408" s="58">
        <f>PRRAS!E419</f>
        <v>6408220</v>
      </c>
      <c r="E408" s="58">
        <v>0</v>
      </c>
      <c r="F408" s="58">
        <v>0</v>
      </c>
      <c r="G408" s="59">
        <f t="shared" si="12"/>
        <v>9107396.6720000003</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68818</v>
      </c>
      <c r="D410" s="58">
        <f>PRRAS!E421</f>
        <v>25100</v>
      </c>
      <c r="E410" s="58">
        <v>0</v>
      </c>
      <c r="F410" s="58">
        <v>0</v>
      </c>
      <c r="G410" s="59">
        <f t="shared" si="12"/>
        <v>48678.361999999994</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8696059</v>
      </c>
      <c r="D630" s="58">
        <f>PRRAS!E642</f>
        <v>8675145</v>
      </c>
      <c r="E630" s="58">
        <v>0</v>
      </c>
      <c r="F630" s="58">
        <v>0</v>
      </c>
      <c r="G630" s="59">
        <f t="shared" si="18"/>
        <v>16383153.521</v>
      </c>
      <c r="H630" s="59">
        <f t="shared" si="19"/>
        <v>0</v>
      </c>
      <c r="I630" s="60">
        <v>0</v>
      </c>
    </row>
    <row r="631" spans="1:9" x14ac:dyDescent="0.2">
      <c r="A631" s="57">
        <v>151</v>
      </c>
      <c r="B631" s="58">
        <f>PRRAS!C643</f>
        <v>630</v>
      </c>
      <c r="C631" s="58">
        <f>PRRAS!D643</f>
        <v>7972847</v>
      </c>
      <c r="D631" s="58">
        <f>PRRAS!E643</f>
        <v>7877154</v>
      </c>
      <c r="E631" s="58">
        <v>0</v>
      </c>
      <c r="F631" s="58">
        <v>0</v>
      </c>
      <c r="G631" s="59">
        <f t="shared" si="18"/>
        <v>14948107.65</v>
      </c>
      <c r="H631" s="59">
        <f t="shared" si="19"/>
        <v>0</v>
      </c>
      <c r="I631" s="60">
        <v>0</v>
      </c>
    </row>
    <row r="632" spans="1:9" x14ac:dyDescent="0.2">
      <c r="A632" s="57">
        <v>151</v>
      </c>
      <c r="B632" s="58">
        <f>PRRAS!C644</f>
        <v>631</v>
      </c>
      <c r="C632" s="58">
        <f>PRRAS!D644</f>
        <v>723212</v>
      </c>
      <c r="D632" s="58">
        <f>PRRAS!E644</f>
        <v>797991</v>
      </c>
      <c r="E632" s="58">
        <v>0</v>
      </c>
      <c r="F632" s="58">
        <v>0</v>
      </c>
      <c r="G632" s="59">
        <f t="shared" si="18"/>
        <v>1463411.4140000001</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9560456</v>
      </c>
      <c r="D634" s="58">
        <f>PRRAS!E646</f>
        <v>6408220</v>
      </c>
      <c r="E634" s="58">
        <v>0</v>
      </c>
      <c r="F634" s="58">
        <v>0</v>
      </c>
      <c r="G634" s="59">
        <f t="shared" si="18"/>
        <v>14164575.168</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10283668</v>
      </c>
      <c r="D636" s="58">
        <f>PRRAS!E648</f>
        <v>7206211</v>
      </c>
      <c r="E636" s="58">
        <v>0</v>
      </c>
      <c r="F636" s="58">
        <v>0</v>
      </c>
      <c r="G636" s="59">
        <f t="shared" si="18"/>
        <v>15682017.15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9713940</v>
      </c>
      <c r="D639" s="58">
        <f>PRRAS!E652</f>
        <v>10069565</v>
      </c>
      <c r="E639" s="58">
        <v>0</v>
      </c>
      <c r="F639" s="58">
        <v>0</v>
      </c>
      <c r="G639" s="59">
        <f t="shared" si="18"/>
        <v>19046258.66</v>
      </c>
      <c r="H639" s="59">
        <f t="shared" si="19"/>
        <v>0</v>
      </c>
      <c r="I639" s="60">
        <v>0</v>
      </c>
    </row>
    <row r="640" spans="1:9" x14ac:dyDescent="0.2">
      <c r="A640" s="57">
        <v>151</v>
      </c>
      <c r="B640" s="58">
        <f>PRRAS!C653</f>
        <v>639</v>
      </c>
      <c r="C640" s="58">
        <f>PRRAS!D653</f>
        <v>8745828</v>
      </c>
      <c r="D640" s="58">
        <f>PRRAS!E653</f>
        <v>8691640</v>
      </c>
      <c r="E640" s="58">
        <v>0</v>
      </c>
      <c r="F640" s="58">
        <v>0</v>
      </c>
      <c r="G640" s="59">
        <f t="shared" si="18"/>
        <v>16696500.012</v>
      </c>
      <c r="H640" s="59">
        <f t="shared" si="19"/>
        <v>0</v>
      </c>
      <c r="I640" s="60">
        <v>0</v>
      </c>
    </row>
    <row r="641" spans="1:9" x14ac:dyDescent="0.2">
      <c r="A641" s="57">
        <v>151</v>
      </c>
      <c r="B641" s="58">
        <f>PRRAS!C654</f>
        <v>640</v>
      </c>
      <c r="C641" s="58">
        <f>PRRAS!D654</f>
        <v>8390203</v>
      </c>
      <c r="D641" s="58">
        <f>PRRAS!E654</f>
        <v>11673585</v>
      </c>
      <c r="E641" s="58">
        <v>0</v>
      </c>
      <c r="F641" s="58">
        <v>0</v>
      </c>
      <c r="G641" s="59">
        <f t="shared" si="18"/>
        <v>20311918.719999999</v>
      </c>
      <c r="H641" s="59">
        <f t="shared" si="19"/>
        <v>0</v>
      </c>
      <c r="I641" s="60">
        <v>0</v>
      </c>
    </row>
    <row r="642" spans="1:9" x14ac:dyDescent="0.2">
      <c r="A642" s="57">
        <v>151</v>
      </c>
      <c r="B642" s="58">
        <f>PRRAS!C655</f>
        <v>641</v>
      </c>
      <c r="C642" s="58">
        <f>PRRAS!D655</f>
        <v>10069565</v>
      </c>
      <c r="D642" s="58">
        <f>PRRAS!E655</f>
        <v>7087620</v>
      </c>
      <c r="E642" s="58">
        <v>0</v>
      </c>
      <c r="F642" s="58">
        <v>0</v>
      </c>
      <c r="G642" s="59">
        <f t="shared" ref="G642:G705" si="20">(B642/1000)*(C642*1+D642*2)</f>
        <v>15540920.005000001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46</v>
      </c>
      <c r="D644" s="58">
        <f>PRRAS!E657</f>
        <v>42</v>
      </c>
      <c r="E644" s="58">
        <v>0</v>
      </c>
      <c r="F644" s="58">
        <v>0</v>
      </c>
      <c r="G644" s="59">
        <f t="shared" si="20"/>
        <v>83.59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596</v>
      </c>
      <c r="D646" s="58">
        <f>PRRAS!E659</f>
        <v>623</v>
      </c>
      <c r="E646" s="58">
        <v>0</v>
      </c>
      <c r="F646" s="58">
        <v>0</v>
      </c>
      <c r="G646" s="59">
        <f t="shared" si="20"/>
        <v>1188.0900000000001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16000</v>
      </c>
      <c r="D688" s="58">
        <f>PRRAS!E701</f>
        <v>16000</v>
      </c>
      <c r="E688" s="58">
        <v>0</v>
      </c>
      <c r="F688" s="58">
        <v>0</v>
      </c>
      <c r="G688" s="59">
        <f t="shared" si="20"/>
        <v>32976</v>
      </c>
      <c r="H688" s="59">
        <f t="shared" si="21"/>
        <v>0</v>
      </c>
      <c r="I688" s="60">
        <v>0</v>
      </c>
    </row>
    <row r="689" spans="1:9" x14ac:dyDescent="0.2">
      <c r="A689" s="57">
        <v>151</v>
      </c>
      <c r="B689" s="58">
        <f>PRRAS!C702</f>
        <v>688</v>
      </c>
      <c r="C689" s="58">
        <f>PRRAS!D702</f>
        <v>3000</v>
      </c>
      <c r="D689" s="58">
        <f>PRRAS!E702</f>
        <v>6000</v>
      </c>
      <c r="E689" s="58">
        <v>0</v>
      </c>
      <c r="F689" s="58">
        <v>0</v>
      </c>
      <c r="G689" s="59">
        <f t="shared" si="20"/>
        <v>10320</v>
      </c>
      <c r="H689" s="59">
        <f t="shared" si="21"/>
        <v>0</v>
      </c>
      <c r="I689" s="60">
        <v>0</v>
      </c>
    </row>
    <row r="690" spans="1:9" x14ac:dyDescent="0.2">
      <c r="A690" s="57">
        <v>151</v>
      </c>
      <c r="B690" s="58">
        <f>PRRAS!C703</f>
        <v>689</v>
      </c>
      <c r="C690" s="58">
        <f>PRRAS!D703</f>
        <v>162508</v>
      </c>
      <c r="D690" s="58">
        <f>PRRAS!E703</f>
        <v>149941</v>
      </c>
      <c r="E690" s="58">
        <v>0</v>
      </c>
      <c r="F690" s="58">
        <v>0</v>
      </c>
      <c r="G690" s="59">
        <f t="shared" si="20"/>
        <v>318586.70999999996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815</v>
      </c>
      <c r="D692" s="58">
        <f>PRRAS!E705</f>
        <v>350</v>
      </c>
      <c r="E692" s="58">
        <v>0</v>
      </c>
      <c r="F692" s="58">
        <v>0</v>
      </c>
      <c r="G692" s="59">
        <f t="shared" si="20"/>
        <v>1046.865</v>
      </c>
      <c r="H692" s="59">
        <f t="shared" si="21"/>
        <v>0</v>
      </c>
      <c r="I692" s="60">
        <v>0</v>
      </c>
    </row>
    <row r="693" spans="1:9" x14ac:dyDescent="0.2">
      <c r="A693" s="57">
        <v>151</v>
      </c>
      <c r="B693" s="58">
        <f>PRRAS!C706</f>
        <v>692</v>
      </c>
      <c r="C693" s="58">
        <f>PRRAS!D706</f>
        <v>13027</v>
      </c>
      <c r="D693" s="58">
        <f>PRRAS!E706</f>
        <v>0</v>
      </c>
      <c r="E693" s="58">
        <v>0</v>
      </c>
      <c r="F693" s="58">
        <v>0</v>
      </c>
      <c r="G693" s="59">
        <f t="shared" si="20"/>
        <v>9014.6839999999993</v>
      </c>
      <c r="H693" s="59">
        <f t="shared" si="21"/>
        <v>0</v>
      </c>
      <c r="I693" s="60">
        <v>0</v>
      </c>
    </row>
    <row r="694" spans="1:9" x14ac:dyDescent="0.2">
      <c r="A694" s="57">
        <v>151</v>
      </c>
      <c r="B694" s="58">
        <f>PRRAS!C707</f>
        <v>693</v>
      </c>
      <c r="C694" s="58">
        <f>PRRAS!D707</f>
        <v>19808</v>
      </c>
      <c r="D694" s="58">
        <f>PRRAS!E707</f>
        <v>14916</v>
      </c>
      <c r="E694" s="58">
        <v>0</v>
      </c>
      <c r="F694" s="58">
        <v>0</v>
      </c>
      <c r="G694" s="59">
        <f t="shared" si="20"/>
        <v>34400.519999999997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37636</v>
      </c>
      <c r="D697" s="58">
        <f>PRRAS!E710</f>
        <v>78031</v>
      </c>
      <c r="E697" s="58">
        <v>0</v>
      </c>
      <c r="F697" s="58">
        <v>0</v>
      </c>
      <c r="G697" s="59">
        <f t="shared" si="20"/>
        <v>134813.80799999999</v>
      </c>
      <c r="H697" s="59">
        <f t="shared" si="21"/>
        <v>0</v>
      </c>
      <c r="I697" s="60">
        <v>0</v>
      </c>
    </row>
    <row r="698" spans="1:9" x14ac:dyDescent="0.2">
      <c r="A698" s="57">
        <v>151</v>
      </c>
      <c r="B698" s="58">
        <f>PRRAS!C711</f>
        <v>697</v>
      </c>
      <c r="C698" s="58">
        <f>PRRAS!D711</f>
        <v>22305</v>
      </c>
      <c r="D698" s="58">
        <f>PRRAS!E711</f>
        <v>24457</v>
      </c>
      <c r="E698" s="58">
        <v>0</v>
      </c>
      <c r="F698" s="58">
        <v>0</v>
      </c>
      <c r="G698" s="59">
        <f t="shared" si="20"/>
        <v>49639.642999999996</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10854426</v>
      </c>
      <c r="D977" s="63">
        <f>Bil!E12</f>
        <v>8054492</v>
      </c>
      <c r="E977" s="63">
        <v>0</v>
      </c>
      <c r="F977" s="63">
        <v>0</v>
      </c>
      <c r="G977" s="64">
        <f t="shared" ref="G977:G1040" si="32">B977/1000*C977+B977/500*D977</f>
        <v>26963.41</v>
      </c>
      <c r="H977" s="64">
        <f t="shared" si="31"/>
        <v>0</v>
      </c>
      <c r="I977" s="65"/>
    </row>
    <row r="978" spans="1:9" x14ac:dyDescent="0.2">
      <c r="A978" s="57">
        <v>152</v>
      </c>
      <c r="B978" s="58">
        <f>Bil!C13</f>
        <v>2</v>
      </c>
      <c r="C978" s="58">
        <f>Bil!D13</f>
        <v>51108</v>
      </c>
      <c r="D978" s="58">
        <f>Bil!E13</f>
        <v>302405</v>
      </c>
      <c r="E978" s="58">
        <v>0</v>
      </c>
      <c r="F978" s="58">
        <v>0</v>
      </c>
      <c r="G978" s="59">
        <f t="shared" si="32"/>
        <v>1311.8360000000002</v>
      </c>
      <c r="H978" s="59">
        <f t="shared" si="31"/>
        <v>0</v>
      </c>
      <c r="I978" s="60"/>
    </row>
    <row r="979" spans="1:9" x14ac:dyDescent="0.2">
      <c r="A979" s="57">
        <v>152</v>
      </c>
      <c r="B979" s="58">
        <f>Bil!C14</f>
        <v>3</v>
      </c>
      <c r="C979" s="58">
        <f>Bil!D14</f>
        <v>6311</v>
      </c>
      <c r="D979" s="58">
        <f>Bil!E14</f>
        <v>0</v>
      </c>
      <c r="E979" s="58">
        <v>0</v>
      </c>
      <c r="F979" s="58">
        <v>0</v>
      </c>
      <c r="G979" s="59">
        <f t="shared" si="32"/>
        <v>18.933</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432266</v>
      </c>
      <c r="D981" s="58">
        <f>Bil!E16</f>
        <v>432266</v>
      </c>
      <c r="E981" s="58">
        <v>0</v>
      </c>
      <c r="F981" s="58">
        <v>0</v>
      </c>
      <c r="G981" s="59">
        <f t="shared" si="32"/>
        <v>6483.99</v>
      </c>
      <c r="H981" s="59">
        <f t="shared" si="31"/>
        <v>0</v>
      </c>
      <c r="I981" s="60"/>
    </row>
    <row r="982" spans="1:9" x14ac:dyDescent="0.2">
      <c r="A982" s="57">
        <v>152</v>
      </c>
      <c r="B982" s="58">
        <f>Bil!C17</f>
        <v>6</v>
      </c>
      <c r="C982" s="58">
        <f>Bil!D17</f>
        <v>425955</v>
      </c>
      <c r="D982" s="58">
        <f>Bil!E17</f>
        <v>432266</v>
      </c>
      <c r="E982" s="58">
        <v>0</v>
      </c>
      <c r="F982" s="58">
        <v>0</v>
      </c>
      <c r="G982" s="59">
        <f t="shared" si="32"/>
        <v>7742.9220000000005</v>
      </c>
      <c r="H982" s="59">
        <f t="shared" si="31"/>
        <v>0</v>
      </c>
      <c r="I982" s="60"/>
    </row>
    <row r="983" spans="1:9" x14ac:dyDescent="0.2">
      <c r="A983" s="57">
        <v>152</v>
      </c>
      <c r="B983" s="58">
        <f>Bil!C18</f>
        <v>7</v>
      </c>
      <c r="C983" s="58">
        <f>Bil!D18</f>
        <v>44797</v>
      </c>
      <c r="D983" s="58">
        <f>Bil!E18</f>
        <v>302405</v>
      </c>
      <c r="E983" s="58">
        <v>0</v>
      </c>
      <c r="F983" s="58">
        <v>0</v>
      </c>
      <c r="G983" s="59">
        <f t="shared" si="32"/>
        <v>4547.2489999999998</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29325</v>
      </c>
      <c r="D990" s="58">
        <f>Bil!E25</f>
        <v>299670</v>
      </c>
      <c r="E990" s="58">
        <v>0</v>
      </c>
      <c r="F990" s="58">
        <v>0</v>
      </c>
      <c r="G990" s="59">
        <f t="shared" si="32"/>
        <v>8801.31</v>
      </c>
      <c r="H990" s="59">
        <f t="shared" si="31"/>
        <v>0</v>
      </c>
      <c r="I990" s="60"/>
    </row>
    <row r="991" spans="1:9" x14ac:dyDescent="0.2">
      <c r="A991" s="57">
        <v>152</v>
      </c>
      <c r="B991" s="58">
        <f>Bil!C26</f>
        <v>15</v>
      </c>
      <c r="C991" s="58">
        <f>Bil!D26</f>
        <v>1187417</v>
      </c>
      <c r="D991" s="58">
        <f>Bil!E26</f>
        <v>1393100</v>
      </c>
      <c r="E991" s="58">
        <v>0</v>
      </c>
      <c r="F991" s="58">
        <v>0</v>
      </c>
      <c r="G991" s="59">
        <f t="shared" si="32"/>
        <v>59604.255000000005</v>
      </c>
      <c r="H991" s="59">
        <f t="shared" si="31"/>
        <v>0</v>
      </c>
      <c r="I991" s="60"/>
    </row>
    <row r="992" spans="1:9" x14ac:dyDescent="0.2">
      <c r="A992" s="57">
        <v>152</v>
      </c>
      <c r="B992" s="58">
        <f>Bil!C27</f>
        <v>16</v>
      </c>
      <c r="C992" s="58">
        <f>Bil!D27</f>
        <v>65699</v>
      </c>
      <c r="D992" s="58">
        <f>Bil!E27</f>
        <v>69380</v>
      </c>
      <c r="E992" s="58">
        <v>0</v>
      </c>
      <c r="F992" s="58">
        <v>0</v>
      </c>
      <c r="G992" s="59">
        <f t="shared" si="32"/>
        <v>3271.3440000000001</v>
      </c>
      <c r="H992" s="59">
        <f t="shared" si="31"/>
        <v>0</v>
      </c>
      <c r="I992" s="60"/>
    </row>
    <row r="993" spans="1:9" x14ac:dyDescent="0.2">
      <c r="A993" s="57">
        <v>152</v>
      </c>
      <c r="B993" s="58">
        <f>Bil!C28</f>
        <v>17</v>
      </c>
      <c r="C993" s="58">
        <f>Bil!D28</f>
        <v>16334</v>
      </c>
      <c r="D993" s="58">
        <f>Bil!E28</f>
        <v>17938</v>
      </c>
      <c r="E993" s="58">
        <v>0</v>
      </c>
      <c r="F993" s="58">
        <v>0</v>
      </c>
      <c r="G993" s="59">
        <f t="shared" si="32"/>
        <v>887.57</v>
      </c>
      <c r="H993" s="59">
        <f t="shared" si="31"/>
        <v>0</v>
      </c>
      <c r="I993" s="60"/>
    </row>
    <row r="994" spans="1:9" x14ac:dyDescent="0.2">
      <c r="A994" s="57">
        <v>152</v>
      </c>
      <c r="B994" s="58">
        <f>Bil!C29</f>
        <v>18</v>
      </c>
      <c r="C994" s="58">
        <f>Bil!D29</f>
        <v>1725065</v>
      </c>
      <c r="D994" s="58">
        <f>Bil!E29</f>
        <v>1725065</v>
      </c>
      <c r="E994" s="58">
        <v>0</v>
      </c>
      <c r="F994" s="58">
        <v>0</v>
      </c>
      <c r="G994" s="59">
        <f t="shared" si="32"/>
        <v>93153.51</v>
      </c>
      <c r="H994" s="59">
        <f t="shared" si="31"/>
        <v>0</v>
      </c>
      <c r="I994" s="60"/>
    </row>
    <row r="995" spans="1:9" x14ac:dyDescent="0.2">
      <c r="A995" s="57">
        <v>152</v>
      </c>
      <c r="B995" s="58">
        <f>Bil!C30</f>
        <v>19</v>
      </c>
      <c r="C995" s="58">
        <f>Bil!D30</f>
        <v>95592</v>
      </c>
      <c r="D995" s="58">
        <f>Bil!E30</f>
        <v>95592</v>
      </c>
      <c r="E995" s="58">
        <v>0</v>
      </c>
      <c r="F995" s="58">
        <v>0</v>
      </c>
      <c r="G995" s="59">
        <f t="shared" si="32"/>
        <v>5448.7440000000006</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15103</v>
      </c>
      <c r="D997" s="58">
        <f>Bil!E32</f>
        <v>15782</v>
      </c>
      <c r="E997" s="58">
        <v>0</v>
      </c>
      <c r="F997" s="58">
        <v>0</v>
      </c>
      <c r="G997" s="59">
        <f t="shared" si="32"/>
        <v>980.00700000000006</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3075885</v>
      </c>
      <c r="D999" s="58">
        <f>Bil!E34</f>
        <v>3017187</v>
      </c>
      <c r="E999" s="58">
        <v>0</v>
      </c>
      <c r="F999" s="58">
        <v>0</v>
      </c>
      <c r="G999" s="59">
        <f t="shared" si="32"/>
        <v>209535.95699999999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285126</v>
      </c>
      <c r="D1001" s="58">
        <f>Bil!E36</f>
        <v>285126</v>
      </c>
      <c r="E1001" s="58">
        <v>0</v>
      </c>
      <c r="F1001" s="58">
        <v>0</v>
      </c>
      <c r="G1001" s="59">
        <f t="shared" si="32"/>
        <v>21384.45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285126</v>
      </c>
      <c r="D1005" s="58">
        <f>Bil!E40</f>
        <v>285126</v>
      </c>
      <c r="E1005" s="58">
        <v>0</v>
      </c>
      <c r="F1005" s="58">
        <v>0</v>
      </c>
      <c r="G1005" s="59">
        <f t="shared" si="32"/>
        <v>24805.962</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15472</v>
      </c>
      <c r="D1016" s="58">
        <f>Bil!E51</f>
        <v>2735</v>
      </c>
      <c r="E1016" s="58">
        <v>0</v>
      </c>
      <c r="F1016" s="58">
        <v>0</v>
      </c>
      <c r="G1016" s="59">
        <f t="shared" si="32"/>
        <v>837.68000000000006</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219750</v>
      </c>
      <c r="D1018" s="58">
        <f>Bil!E53</f>
        <v>219750</v>
      </c>
      <c r="E1018" s="58">
        <v>0</v>
      </c>
      <c r="F1018" s="58">
        <v>0</v>
      </c>
      <c r="G1018" s="59">
        <f t="shared" si="32"/>
        <v>27688.5</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204278</v>
      </c>
      <c r="D1021" s="58">
        <f>Bil!E56</f>
        <v>217015</v>
      </c>
      <c r="E1021" s="58">
        <v>0</v>
      </c>
      <c r="F1021" s="58">
        <v>0</v>
      </c>
      <c r="G1021" s="59">
        <f t="shared" si="32"/>
        <v>28723.86</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181797</v>
      </c>
      <c r="D1025" s="58">
        <f>Bil!E60</f>
        <v>184865</v>
      </c>
      <c r="E1025" s="58">
        <v>0</v>
      </c>
      <c r="F1025" s="58">
        <v>0</v>
      </c>
      <c r="G1025" s="59">
        <f t="shared" si="32"/>
        <v>27024.823</v>
      </c>
      <c r="H1025" s="59">
        <f t="shared" si="31"/>
        <v>0</v>
      </c>
      <c r="I1025" s="60"/>
    </row>
    <row r="1026" spans="1:9" x14ac:dyDescent="0.2">
      <c r="A1026" s="57">
        <v>152</v>
      </c>
      <c r="B1026" s="58">
        <f>Bil!C61</f>
        <v>50</v>
      </c>
      <c r="C1026" s="58">
        <f>Bil!D61</f>
        <v>181797</v>
      </c>
      <c r="D1026" s="58">
        <f>Bil!E61</f>
        <v>184865</v>
      </c>
      <c r="E1026" s="58">
        <v>0</v>
      </c>
      <c r="F1026" s="58">
        <v>0</v>
      </c>
      <c r="G1026" s="59">
        <f t="shared" si="32"/>
        <v>27576.35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10803318</v>
      </c>
      <c r="D1039" s="58">
        <f>Bil!E74</f>
        <v>7752087</v>
      </c>
      <c r="E1039" s="58">
        <v>0</v>
      </c>
      <c r="F1039" s="58">
        <v>0</v>
      </c>
      <c r="G1039" s="59">
        <f t="shared" si="32"/>
        <v>1657371.996</v>
      </c>
      <c r="H1039" s="59">
        <f t="shared" si="33"/>
        <v>0</v>
      </c>
      <c r="I1039" s="60"/>
    </row>
    <row r="1040" spans="1:9" x14ac:dyDescent="0.2">
      <c r="A1040" s="57">
        <v>152</v>
      </c>
      <c r="B1040" s="58">
        <f>Bil!C75</f>
        <v>64</v>
      </c>
      <c r="C1040" s="58">
        <f>Bil!D75</f>
        <v>10069565</v>
      </c>
      <c r="D1040" s="58">
        <f>Bil!E75</f>
        <v>7087620</v>
      </c>
      <c r="E1040" s="58">
        <v>0</v>
      </c>
      <c r="F1040" s="58">
        <v>0</v>
      </c>
      <c r="G1040" s="59">
        <f t="shared" si="32"/>
        <v>1551667.52</v>
      </c>
      <c r="H1040" s="59">
        <f t="shared" si="33"/>
        <v>0</v>
      </c>
      <c r="I1040" s="60"/>
    </row>
    <row r="1041" spans="1:9" x14ac:dyDescent="0.2">
      <c r="A1041" s="57">
        <v>152</v>
      </c>
      <c r="B1041" s="58">
        <f>Bil!C76</f>
        <v>65</v>
      </c>
      <c r="C1041" s="58">
        <f>Bil!D76</f>
        <v>10065813</v>
      </c>
      <c r="D1041" s="58">
        <f>Bil!E76</f>
        <v>7086906</v>
      </c>
      <c r="E1041" s="58">
        <v>0</v>
      </c>
      <c r="F1041" s="58">
        <v>0</v>
      </c>
      <c r="G1041" s="59">
        <f t="shared" ref="G1041:G1104" si="34">B1041/1000*C1041+B1041/500*D1041</f>
        <v>1575575.625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10065813</v>
      </c>
      <c r="D1043" s="58">
        <f>Bil!E78</f>
        <v>7086906</v>
      </c>
      <c r="E1043" s="58">
        <v>0</v>
      </c>
      <c r="F1043" s="58">
        <v>0</v>
      </c>
      <c r="G1043" s="59">
        <f t="shared" si="34"/>
        <v>1624054.875</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3752</v>
      </c>
      <c r="D1047" s="58">
        <f>Bil!E82</f>
        <v>714</v>
      </c>
      <c r="E1047" s="58">
        <v>0</v>
      </c>
      <c r="F1047" s="58">
        <v>0</v>
      </c>
      <c r="G1047" s="59">
        <f t="shared" si="34"/>
        <v>367.78</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675011</v>
      </c>
      <c r="D1049" s="58">
        <f>Bil!E84</f>
        <v>644567</v>
      </c>
      <c r="E1049" s="58">
        <v>0</v>
      </c>
      <c r="F1049" s="58">
        <v>0</v>
      </c>
      <c r="G1049" s="59">
        <f t="shared" si="34"/>
        <v>143382.58499999999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15760</v>
      </c>
      <c r="D1055" s="58">
        <f>Bil!E90</f>
        <v>0</v>
      </c>
      <c r="E1055" s="58">
        <v>0</v>
      </c>
      <c r="F1055" s="58">
        <v>0</v>
      </c>
      <c r="G1055" s="59">
        <f t="shared" si="34"/>
        <v>1245.04</v>
      </c>
      <c r="H1055" s="59">
        <f t="shared" si="33"/>
        <v>0</v>
      </c>
      <c r="I1055" s="60"/>
    </row>
    <row r="1056" spans="1:9" x14ac:dyDescent="0.2">
      <c r="A1056" s="57">
        <v>152</v>
      </c>
      <c r="B1056" s="58">
        <f>Bil!C91</f>
        <v>80</v>
      </c>
      <c r="C1056" s="58">
        <f>Bil!D91</f>
        <v>659251</v>
      </c>
      <c r="D1056" s="58">
        <f>Bil!E91</f>
        <v>644567</v>
      </c>
      <c r="E1056" s="58">
        <v>0</v>
      </c>
      <c r="F1056" s="58">
        <v>0</v>
      </c>
      <c r="G1056" s="59">
        <f t="shared" si="34"/>
        <v>155870.79999999999</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58742</v>
      </c>
      <c r="D1116" s="58">
        <f>Bil!E151</f>
        <v>19900</v>
      </c>
      <c r="E1116" s="58">
        <v>0</v>
      </c>
      <c r="F1116" s="58">
        <v>0</v>
      </c>
      <c r="G1116" s="59">
        <f t="shared" si="36"/>
        <v>13795.880000000001</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58742</v>
      </c>
      <c r="D1129" s="58">
        <f>Bil!E164</f>
        <v>33793</v>
      </c>
      <c r="E1129" s="58">
        <v>0</v>
      </c>
      <c r="F1129" s="58">
        <v>0</v>
      </c>
      <c r="G1129" s="59">
        <f t="shared" si="36"/>
        <v>19328.184000000001</v>
      </c>
      <c r="H1129" s="59">
        <f t="shared" si="35"/>
        <v>0</v>
      </c>
      <c r="I1129" s="60"/>
    </row>
    <row r="1130" spans="1:9" x14ac:dyDescent="0.2">
      <c r="A1130" s="57">
        <v>152</v>
      </c>
      <c r="B1130" s="58">
        <f>Bil!C165</f>
        <v>154</v>
      </c>
      <c r="C1130" s="58">
        <f>Bil!D165</f>
        <v>0</v>
      </c>
      <c r="D1130" s="58">
        <f>Bil!E165</f>
        <v>5400</v>
      </c>
      <c r="E1130" s="58">
        <v>0</v>
      </c>
      <c r="F1130" s="58">
        <v>0</v>
      </c>
      <c r="G1130" s="59">
        <f t="shared" si="36"/>
        <v>1663.2</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19293</v>
      </c>
      <c r="E1132" s="58">
        <v>0</v>
      </c>
      <c r="F1132" s="58">
        <v>0</v>
      </c>
      <c r="G1132" s="59">
        <f t="shared" si="36"/>
        <v>6019.4160000000002</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10854426</v>
      </c>
      <c r="D1138" s="58">
        <f>Bil!E173</f>
        <v>8054492</v>
      </c>
      <c r="E1138" s="58">
        <v>0</v>
      </c>
      <c r="F1138" s="58">
        <v>0</v>
      </c>
      <c r="G1138" s="59">
        <f t="shared" si="36"/>
        <v>4368072.42</v>
      </c>
      <c r="H1138" s="59">
        <f t="shared" si="35"/>
        <v>0</v>
      </c>
      <c r="I1138" s="60"/>
    </row>
    <row r="1139" spans="1:9" x14ac:dyDescent="0.2">
      <c r="A1139" s="57">
        <v>152</v>
      </c>
      <c r="B1139" s="58">
        <f>Bil!C174</f>
        <v>163</v>
      </c>
      <c r="C1139" s="58">
        <f>Bil!D174</f>
        <v>450832</v>
      </c>
      <c r="D1139" s="58">
        <f>Bil!E174</f>
        <v>520776</v>
      </c>
      <c r="E1139" s="58">
        <v>0</v>
      </c>
      <c r="F1139" s="58">
        <v>0</v>
      </c>
      <c r="G1139" s="59">
        <f t="shared" si="36"/>
        <v>243258.592</v>
      </c>
      <c r="H1139" s="59">
        <f t="shared" si="35"/>
        <v>0</v>
      </c>
      <c r="I1139" s="60"/>
    </row>
    <row r="1140" spans="1:9" x14ac:dyDescent="0.2">
      <c r="A1140" s="57">
        <v>152</v>
      </c>
      <c r="B1140" s="58">
        <f>Bil!C175</f>
        <v>164</v>
      </c>
      <c r="C1140" s="58">
        <f>Bil!D175</f>
        <v>450832</v>
      </c>
      <c r="D1140" s="58">
        <f>Bil!E175</f>
        <v>520776</v>
      </c>
      <c r="E1140" s="58">
        <v>0</v>
      </c>
      <c r="F1140" s="58">
        <v>0</v>
      </c>
      <c r="G1140" s="59">
        <f t="shared" si="36"/>
        <v>244750.97600000002</v>
      </c>
      <c r="H1140" s="59">
        <f t="shared" si="35"/>
        <v>0</v>
      </c>
      <c r="I1140" s="60"/>
    </row>
    <row r="1141" spans="1:9" x14ac:dyDescent="0.2">
      <c r="A1141" s="57">
        <v>152</v>
      </c>
      <c r="B1141" s="58">
        <f>Bil!C176</f>
        <v>165</v>
      </c>
      <c r="C1141" s="58">
        <f>Bil!D176</f>
        <v>437458</v>
      </c>
      <c r="D1141" s="58">
        <f>Bil!E176</f>
        <v>430424</v>
      </c>
      <c r="E1141" s="58">
        <v>0</v>
      </c>
      <c r="F1141" s="58">
        <v>0</v>
      </c>
      <c r="G1141" s="59">
        <f t="shared" si="36"/>
        <v>214220.49000000002</v>
      </c>
      <c r="H1141" s="59">
        <f t="shared" si="35"/>
        <v>0</v>
      </c>
      <c r="I1141" s="60"/>
    </row>
    <row r="1142" spans="1:9" x14ac:dyDescent="0.2">
      <c r="A1142" s="57">
        <v>152</v>
      </c>
      <c r="B1142" s="58">
        <f>Bil!C177</f>
        <v>166</v>
      </c>
      <c r="C1142" s="58">
        <f>Bil!D177</f>
        <v>13374</v>
      </c>
      <c r="D1142" s="58">
        <f>Bil!E177</f>
        <v>89668</v>
      </c>
      <c r="E1142" s="58">
        <v>0</v>
      </c>
      <c r="F1142" s="58">
        <v>0</v>
      </c>
      <c r="G1142" s="59">
        <f t="shared" si="36"/>
        <v>31989.86</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684</v>
      </c>
      <c r="E1150" s="58">
        <v>0</v>
      </c>
      <c r="F1150" s="58">
        <v>0</v>
      </c>
      <c r="G1150" s="59">
        <f t="shared" si="36"/>
        <v>238.03199999999998</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10403594</v>
      </c>
      <c r="D1199" s="58">
        <f>Bil!E234</f>
        <v>7533716</v>
      </c>
      <c r="E1199" s="58">
        <v>0</v>
      </c>
      <c r="F1199" s="58">
        <v>0</v>
      </c>
      <c r="G1199" s="59">
        <f t="shared" si="38"/>
        <v>5680038.7980000004</v>
      </c>
      <c r="H1199" s="59">
        <f t="shared" si="37"/>
        <v>0</v>
      </c>
      <c r="I1199" s="60"/>
    </row>
    <row r="1200" spans="1:9" x14ac:dyDescent="0.2">
      <c r="A1200" s="57">
        <v>152</v>
      </c>
      <c r="B1200" s="58">
        <f>Bil!C235</f>
        <v>224</v>
      </c>
      <c r="C1200" s="58">
        <f>Bil!D235</f>
        <v>51108</v>
      </c>
      <c r="D1200" s="58">
        <f>Bil!E235</f>
        <v>302405</v>
      </c>
      <c r="E1200" s="58">
        <v>0</v>
      </c>
      <c r="F1200" s="58">
        <v>0</v>
      </c>
      <c r="G1200" s="59">
        <f t="shared" si="38"/>
        <v>146925.63200000001</v>
      </c>
      <c r="H1200" s="59">
        <f t="shared" si="37"/>
        <v>0</v>
      </c>
      <c r="I1200" s="60"/>
    </row>
    <row r="1201" spans="1:9" x14ac:dyDescent="0.2">
      <c r="A1201" s="57">
        <v>152</v>
      </c>
      <c r="B1201" s="58">
        <f>Bil!C236</f>
        <v>225</v>
      </c>
      <c r="C1201" s="58">
        <f>Bil!D236</f>
        <v>51108</v>
      </c>
      <c r="D1201" s="58">
        <f>Bil!E236</f>
        <v>302405</v>
      </c>
      <c r="E1201" s="58">
        <v>0</v>
      </c>
      <c r="F1201" s="58">
        <v>0</v>
      </c>
      <c r="G1201" s="59">
        <f t="shared" si="38"/>
        <v>147581.54999999999</v>
      </c>
      <c r="H1201" s="59">
        <f t="shared" si="37"/>
        <v>0</v>
      </c>
      <c r="I1201" s="60"/>
    </row>
    <row r="1202" spans="1:9" x14ac:dyDescent="0.2">
      <c r="A1202" s="57">
        <v>152</v>
      </c>
      <c r="B1202" s="58">
        <f>Bil!C237</f>
        <v>226</v>
      </c>
      <c r="C1202" s="58">
        <f>Bil!D237</f>
        <v>51108</v>
      </c>
      <c r="D1202" s="58">
        <f>Bil!E237</f>
        <v>302405</v>
      </c>
      <c r="E1202" s="58">
        <v>0</v>
      </c>
      <c r="F1202" s="58">
        <v>0</v>
      </c>
      <c r="G1202" s="59">
        <f t="shared" si="38"/>
        <v>148237.46799999999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10286208</v>
      </c>
      <c r="D1208" s="58">
        <f>Bil!E243</f>
        <v>7206211</v>
      </c>
      <c r="E1208" s="58">
        <v>0</v>
      </c>
      <c r="F1208" s="58">
        <v>0</v>
      </c>
      <c r="G1208" s="59">
        <f t="shared" si="38"/>
        <v>5730082.1600000001</v>
      </c>
      <c r="H1208" s="59">
        <f t="shared" si="37"/>
        <v>0</v>
      </c>
      <c r="I1208" s="60"/>
    </row>
    <row r="1209" spans="1:9" x14ac:dyDescent="0.2">
      <c r="A1209" s="57">
        <v>152</v>
      </c>
      <c r="B1209" s="58">
        <f>Bil!C244</f>
        <v>233</v>
      </c>
      <c r="C1209" s="58">
        <f>Bil!D244</f>
        <v>10286208</v>
      </c>
      <c r="D1209" s="58">
        <f>Bil!E244</f>
        <v>7206211</v>
      </c>
      <c r="E1209" s="58">
        <v>0</v>
      </c>
      <c r="F1209" s="58">
        <v>0</v>
      </c>
      <c r="G1209" s="59">
        <f t="shared" si="38"/>
        <v>5754780.790000001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2540</v>
      </c>
      <c r="D1212" s="58">
        <f>Bil!E247</f>
        <v>0</v>
      </c>
      <c r="E1212" s="58">
        <v>0</v>
      </c>
      <c r="F1212" s="58">
        <v>0</v>
      </c>
      <c r="G1212" s="59">
        <f t="shared" si="38"/>
        <v>599.43999999999994</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2540</v>
      </c>
      <c r="D1214" s="58">
        <f>Bil!E249</f>
        <v>0</v>
      </c>
      <c r="E1214" s="58">
        <v>0</v>
      </c>
      <c r="F1214" s="58">
        <v>0</v>
      </c>
      <c r="G1214" s="59">
        <f t="shared" si="38"/>
        <v>604.52</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68818</v>
      </c>
      <c r="D1216" s="58">
        <f>Bil!E251</f>
        <v>25100</v>
      </c>
      <c r="E1216" s="58">
        <v>0</v>
      </c>
      <c r="F1216" s="58">
        <v>0</v>
      </c>
      <c r="G1216" s="59">
        <f t="shared" si="38"/>
        <v>28564.32</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29520</v>
      </c>
      <c r="D1224" s="58">
        <f>Bil!E260</f>
        <v>0</v>
      </c>
      <c r="E1224" s="58">
        <v>0</v>
      </c>
      <c r="F1224" s="58">
        <v>0</v>
      </c>
      <c r="G1224" s="59">
        <f t="shared" si="38"/>
        <v>7320.96</v>
      </c>
      <c r="H1224" s="59">
        <f t="shared" si="39"/>
        <v>0</v>
      </c>
      <c r="I1224" s="60"/>
    </row>
    <row r="1225" spans="1:9" x14ac:dyDescent="0.2">
      <c r="A1225" s="57">
        <v>152</v>
      </c>
      <c r="B1225" s="58">
        <f>Bil!C261</f>
        <v>249</v>
      </c>
      <c r="C1225" s="58">
        <f>Bil!D261</f>
        <v>29222</v>
      </c>
      <c r="D1225" s="58">
        <f>Bil!E261</f>
        <v>19900</v>
      </c>
      <c r="E1225" s="58">
        <v>0</v>
      </c>
      <c r="F1225" s="58">
        <v>0</v>
      </c>
      <c r="G1225" s="59">
        <f t="shared" si="38"/>
        <v>17186.478000000003</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19884</v>
      </c>
      <c r="D1228" s="58">
        <f>Bil!E264</f>
        <v>5200</v>
      </c>
      <c r="E1228" s="58">
        <v>0</v>
      </c>
      <c r="F1228" s="58">
        <v>0</v>
      </c>
      <c r="G1228" s="59">
        <f t="shared" si="38"/>
        <v>7631.5680000000002</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639367</v>
      </c>
      <c r="D1231" s="58">
        <f>Bil!E267</f>
        <v>639367</v>
      </c>
      <c r="E1231" s="58">
        <v>0</v>
      </c>
      <c r="F1231" s="58">
        <v>0</v>
      </c>
      <c r="G1231" s="59">
        <f t="shared" si="38"/>
        <v>489115.755</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450832</v>
      </c>
      <c r="D1252" s="58">
        <f>Bil!E288</f>
        <v>520776</v>
      </c>
      <c r="E1252" s="58">
        <v>0</v>
      </c>
      <c r="F1252" s="58">
        <v>0</v>
      </c>
      <c r="G1252" s="59">
        <f t="shared" si="40"/>
        <v>411897.98400000005</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7972847</v>
      </c>
      <c r="D1371" s="58">
        <f>RasF!E96</f>
        <v>7877154</v>
      </c>
      <c r="E1371" s="58">
        <v>0</v>
      </c>
      <c r="F1371" s="58">
        <v>0</v>
      </c>
      <c r="G1371" s="59">
        <f t="shared" si="44"/>
        <v>2016808.1750000003</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7972847</v>
      </c>
      <c r="D1388" s="58">
        <f>RasF!E113</f>
        <v>7877154</v>
      </c>
      <c r="E1388" s="58">
        <v>0</v>
      </c>
      <c r="F1388" s="58">
        <v>0</v>
      </c>
      <c r="G1388" s="59">
        <f t="shared" si="44"/>
        <v>2420169.81</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7972847</v>
      </c>
      <c r="D1423" s="67">
        <f>RasF!E148</f>
        <v>7877154</v>
      </c>
      <c r="E1423" s="67">
        <v>0</v>
      </c>
      <c r="F1423" s="67">
        <v>0</v>
      </c>
      <c r="G1423" s="68">
        <f t="shared" si="44"/>
        <v>3250620.2350000003</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450832</v>
      </c>
      <c r="D1468" s="70"/>
      <c r="E1468" s="70">
        <v>0</v>
      </c>
      <c r="F1468" s="70">
        <v>0</v>
      </c>
      <c r="G1468" s="64">
        <f t="shared" ref="G1468:G1499" si="51">B1468/1000*C1468</f>
        <v>450.83199999999999</v>
      </c>
      <c r="H1468" s="64">
        <f t="shared" ref="H1468:H1499" si="52">ABS(C1468-ROUND(C1468,0))</f>
        <v>0</v>
      </c>
      <c r="I1468" s="65"/>
    </row>
    <row r="1469" spans="1:9" x14ac:dyDescent="0.2">
      <c r="A1469" s="73">
        <v>159</v>
      </c>
      <c r="B1469" s="61">
        <f>Obv!C13</f>
        <v>2</v>
      </c>
      <c r="C1469" s="61">
        <f>Obv!D13</f>
        <v>8653371</v>
      </c>
      <c r="D1469" s="61">
        <v>0</v>
      </c>
      <c r="E1469" s="61">
        <v>0</v>
      </c>
      <c r="F1469" s="61">
        <v>0</v>
      </c>
      <c r="G1469" s="59">
        <f t="shared" si="51"/>
        <v>17306.742000000002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8366162</v>
      </c>
      <c r="D1471" s="61">
        <v>0</v>
      </c>
      <c r="E1471" s="61">
        <v>0</v>
      </c>
      <c r="F1471" s="61">
        <v>0</v>
      </c>
      <c r="G1471" s="59">
        <f t="shared" si="51"/>
        <v>33464.648000000001</v>
      </c>
      <c r="H1471" s="59">
        <f t="shared" si="52"/>
        <v>0</v>
      </c>
      <c r="I1471" s="60"/>
    </row>
    <row r="1472" spans="1:9" x14ac:dyDescent="0.2">
      <c r="A1472" s="73">
        <v>159</v>
      </c>
      <c r="B1472" s="61">
        <f>Obv!C16</f>
        <v>5</v>
      </c>
      <c r="C1472" s="61">
        <f>Obv!D16</f>
        <v>6086947</v>
      </c>
      <c r="D1472" s="61">
        <v>0</v>
      </c>
      <c r="E1472" s="61">
        <v>0</v>
      </c>
      <c r="F1472" s="61">
        <v>0</v>
      </c>
      <c r="G1472" s="59">
        <f t="shared" si="51"/>
        <v>30434.735000000001</v>
      </c>
      <c r="H1472" s="59">
        <f t="shared" si="52"/>
        <v>0</v>
      </c>
      <c r="I1472" s="60"/>
    </row>
    <row r="1473" spans="1:9" x14ac:dyDescent="0.2">
      <c r="A1473" s="73">
        <v>159</v>
      </c>
      <c r="B1473" s="61">
        <f>Obv!C17</f>
        <v>6</v>
      </c>
      <c r="C1473" s="61">
        <f>Obv!D17</f>
        <v>2234103</v>
      </c>
      <c r="D1473" s="61">
        <v>0</v>
      </c>
      <c r="E1473" s="61">
        <v>0</v>
      </c>
      <c r="F1473" s="61">
        <v>0</v>
      </c>
      <c r="G1473" s="59">
        <f t="shared" si="51"/>
        <v>13404.618</v>
      </c>
      <c r="H1473" s="59">
        <f t="shared" si="52"/>
        <v>0</v>
      </c>
      <c r="I1473" s="60"/>
    </row>
    <row r="1474" spans="1:9" x14ac:dyDescent="0.2">
      <c r="A1474" s="73">
        <v>159</v>
      </c>
      <c r="B1474" s="61">
        <f>Obv!C18</f>
        <v>7</v>
      </c>
      <c r="C1474" s="61">
        <f>Obv!D18</f>
        <v>7046</v>
      </c>
      <c r="D1474" s="61">
        <v>0</v>
      </c>
      <c r="E1474" s="61">
        <v>0</v>
      </c>
      <c r="F1474" s="61">
        <v>0</v>
      </c>
      <c r="G1474" s="59">
        <f t="shared" si="51"/>
        <v>49.322000000000003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38066</v>
      </c>
      <c r="D1478" s="61">
        <v>0</v>
      </c>
      <c r="E1478" s="61">
        <v>0</v>
      </c>
      <c r="F1478" s="61">
        <v>0</v>
      </c>
      <c r="G1478" s="59">
        <f t="shared" si="51"/>
        <v>418.726</v>
      </c>
      <c r="H1478" s="59">
        <f t="shared" si="52"/>
        <v>0</v>
      </c>
      <c r="I1478" s="60"/>
    </row>
    <row r="1479" spans="1:9" x14ac:dyDescent="0.2">
      <c r="A1479" s="73">
        <v>159</v>
      </c>
      <c r="B1479" s="61">
        <f>Obv!C23</f>
        <v>12</v>
      </c>
      <c r="C1479" s="61">
        <f>Obv!D23</f>
        <v>287209</v>
      </c>
      <c r="D1479" s="61">
        <v>0</v>
      </c>
      <c r="E1479" s="61">
        <v>0</v>
      </c>
      <c r="F1479" s="61">
        <v>0</v>
      </c>
      <c r="G1479" s="59">
        <f t="shared" si="51"/>
        <v>3446.5080000000003</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8583427</v>
      </c>
      <c r="D1486" s="61">
        <v>0</v>
      </c>
      <c r="E1486" s="61">
        <v>0</v>
      </c>
      <c r="F1486" s="61">
        <v>0</v>
      </c>
      <c r="G1486" s="59">
        <f t="shared" si="51"/>
        <v>163085.11299999998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8296218</v>
      </c>
      <c r="D1488" s="61">
        <v>0</v>
      </c>
      <c r="E1488" s="61">
        <v>0</v>
      </c>
      <c r="F1488" s="61">
        <v>0</v>
      </c>
      <c r="G1488" s="59">
        <f t="shared" si="51"/>
        <v>174220.57800000001</v>
      </c>
      <c r="H1488" s="59">
        <f t="shared" si="52"/>
        <v>0</v>
      </c>
      <c r="I1488" s="60"/>
    </row>
    <row r="1489" spans="1:9" x14ac:dyDescent="0.2">
      <c r="A1489" s="73">
        <v>159</v>
      </c>
      <c r="B1489" s="61">
        <f>Obv!C33</f>
        <v>22</v>
      </c>
      <c r="C1489" s="61">
        <f>Obv!D33</f>
        <v>6107354</v>
      </c>
      <c r="D1489" s="61">
        <v>0</v>
      </c>
      <c r="E1489" s="61">
        <v>0</v>
      </c>
      <c r="F1489" s="61">
        <v>0</v>
      </c>
      <c r="G1489" s="59">
        <f t="shared" si="51"/>
        <v>134361.788</v>
      </c>
      <c r="H1489" s="59">
        <f t="shared" si="52"/>
        <v>0</v>
      </c>
      <c r="I1489" s="60"/>
    </row>
    <row r="1490" spans="1:9" x14ac:dyDescent="0.2">
      <c r="A1490" s="73">
        <v>159</v>
      </c>
      <c r="B1490" s="61">
        <f>Obv!C34</f>
        <v>23</v>
      </c>
      <c r="C1490" s="61">
        <f>Obv!D34</f>
        <v>2144436</v>
      </c>
      <c r="D1490" s="61">
        <v>0</v>
      </c>
      <c r="E1490" s="61">
        <v>0</v>
      </c>
      <c r="F1490" s="61">
        <v>0</v>
      </c>
      <c r="G1490" s="59">
        <f t="shared" si="51"/>
        <v>49322.027999999998</v>
      </c>
      <c r="H1490" s="59">
        <f t="shared" si="52"/>
        <v>0</v>
      </c>
      <c r="I1490" s="60"/>
    </row>
    <row r="1491" spans="1:9" x14ac:dyDescent="0.2">
      <c r="A1491" s="73">
        <v>159</v>
      </c>
      <c r="B1491" s="61">
        <f>Obv!C35</f>
        <v>24</v>
      </c>
      <c r="C1491" s="61">
        <f>Obv!D35</f>
        <v>7046</v>
      </c>
      <c r="D1491" s="61">
        <v>0</v>
      </c>
      <c r="E1491" s="61">
        <v>0</v>
      </c>
      <c r="F1491" s="61">
        <v>0</v>
      </c>
      <c r="G1491" s="59">
        <f t="shared" si="51"/>
        <v>169.10400000000001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37382</v>
      </c>
      <c r="D1495" s="61">
        <v>0</v>
      </c>
      <c r="E1495" s="61">
        <v>0</v>
      </c>
      <c r="F1495" s="61">
        <v>0</v>
      </c>
      <c r="G1495" s="59">
        <f t="shared" si="51"/>
        <v>1046.6959999999999</v>
      </c>
      <c r="H1495" s="59">
        <f t="shared" si="52"/>
        <v>0</v>
      </c>
      <c r="I1495" s="60"/>
    </row>
    <row r="1496" spans="1:9" x14ac:dyDescent="0.2">
      <c r="A1496" s="73">
        <v>159</v>
      </c>
      <c r="B1496" s="61">
        <f>Obv!C40</f>
        <v>29</v>
      </c>
      <c r="C1496" s="61">
        <f>Obv!D40</f>
        <v>287209</v>
      </c>
      <c r="D1496" s="61">
        <v>0</v>
      </c>
      <c r="E1496" s="61">
        <v>0</v>
      </c>
      <c r="F1496" s="61">
        <v>0</v>
      </c>
      <c r="G1496" s="59">
        <f t="shared" si="51"/>
        <v>8329.0609999999997</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520776</v>
      </c>
      <c r="D1503" s="61">
        <v>0</v>
      </c>
      <c r="E1503" s="61">
        <v>0</v>
      </c>
      <c r="F1503" s="61">
        <v>0</v>
      </c>
      <c r="G1503" s="59">
        <f t="shared" si="53"/>
        <v>18747.935999999998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520776</v>
      </c>
      <c r="D1557" s="61">
        <v>0</v>
      </c>
      <c r="E1557" s="61">
        <v>0</v>
      </c>
      <c r="F1557" s="61">
        <v>0</v>
      </c>
      <c r="G1557" s="59">
        <f t="shared" si="55"/>
        <v>46869.84</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520776</v>
      </c>
      <c r="D1559" s="61">
        <v>0</v>
      </c>
      <c r="E1559" s="61">
        <v>0</v>
      </c>
      <c r="F1559" s="61">
        <v>0</v>
      </c>
      <c r="G1559" s="59">
        <f t="shared" si="55"/>
        <v>47911.392</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0"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21</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26563</v>
      </c>
      <c r="C6" s="12"/>
      <c r="D6" s="401" t="s">
        <v>3128</v>
      </c>
      <c r="E6" s="402"/>
      <c r="F6" s="15" t="s">
        <v>237</v>
      </c>
      <c r="G6" s="12"/>
      <c r="H6" s="12"/>
      <c r="I6" s="12"/>
      <c r="J6" s="409">
        <f>SUM(Skriveni!G2:G1561)</f>
        <v>243652914.66500005</v>
      </c>
      <c r="K6" s="409"/>
    </row>
    <row r="7" spans="1:11" ht="3" customHeight="1" x14ac:dyDescent="0.2">
      <c r="A7" s="12"/>
      <c r="B7" s="12"/>
      <c r="C7" s="12"/>
      <c r="D7" s="12"/>
      <c r="E7" s="12"/>
      <c r="F7" s="12"/>
      <c r="G7" s="12"/>
      <c r="H7" s="12"/>
      <c r="I7" s="12"/>
      <c r="J7" s="12"/>
      <c r="K7" s="12"/>
    </row>
    <row r="8" spans="1:11" ht="15" customHeight="1" x14ac:dyDescent="0.2">
      <c r="A8" s="22" t="s">
        <v>3125</v>
      </c>
      <c r="B8" s="27">
        <v>1207814</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10020</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72155475898</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1" t="str">
        <f>IF(B16&gt;0,LOOKUP(B16,A66:A74,B66:B74),"Razina nije upisana")</f>
        <v>Proračunski korisnik državnog proračuna i glava unutar nadležnog ministarstva</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8622</v>
      </c>
      <c r="C18" s="351" t="str">
        <f xml:space="preserve"> IF(B18&gt;0,LOOKUP(B18,Sifre!A255:A869,Sifre!B255:B869),"Djelatnost nije upisana")</f>
        <v>Djelatnosti specijalističke medicinske prakse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96</v>
      </c>
      <c r="C20" s="351" t="str">
        <f>IF(B20&lt;&gt;"","Razdjel: " &amp; LOOKUP(B20,A666:A713,B666:B713),"Razdjel nije upisan")</f>
        <v>Razdjel: MINISTARSTVO ZDRAVSTVA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4297</v>
      </c>
      <c r="I27" s="355"/>
      <c r="J27" s="13" t="s">
        <v>1447</v>
      </c>
      <c r="K27" s="15" t="s">
        <v>4298</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4299</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8696059</v>
      </c>
      <c r="K39" s="114">
        <f>PRRAS!E12</f>
        <v>8675145</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7951122</v>
      </c>
      <c r="K40" s="117">
        <f>PRRAS!E159</f>
        <v>7583885</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10283668</v>
      </c>
      <c r="K41" s="117">
        <f>PRRAS!E648</f>
        <v>7206211</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51108</v>
      </c>
      <c r="K43" s="114">
        <f>Bil!E13</f>
        <v>302405</v>
      </c>
    </row>
    <row r="44" spans="1:11" ht="12.95" customHeight="1" x14ac:dyDescent="0.2">
      <c r="A44" s="363"/>
      <c r="B44" s="366" t="str">
        <f>Bil!B74</f>
        <v>Financijska imovina (AOP 064+073+081+112+128+140+157+158)</v>
      </c>
      <c r="C44" s="367"/>
      <c r="D44" s="367"/>
      <c r="E44" s="367"/>
      <c r="F44" s="367"/>
      <c r="G44" s="367"/>
      <c r="H44" s="367"/>
      <c r="I44" s="115">
        <f>Bil!C74</f>
        <v>63</v>
      </c>
      <c r="J44" s="116">
        <f>Bil!D74</f>
        <v>10803318</v>
      </c>
      <c r="K44" s="117">
        <f>Bil!E74</f>
        <v>7752087</v>
      </c>
    </row>
    <row r="45" spans="1:11" ht="12.95" customHeight="1" x14ac:dyDescent="0.2">
      <c r="A45" s="363"/>
      <c r="B45" s="366" t="str">
        <f>Bil!B174</f>
        <v xml:space="preserve">Obveze (AOP 164+175+176+192+220) </v>
      </c>
      <c r="C45" s="367"/>
      <c r="D45" s="367"/>
      <c r="E45" s="367"/>
      <c r="F45" s="367"/>
      <c r="G45" s="367"/>
      <c r="H45" s="367"/>
      <c r="I45" s="115">
        <f>Bil!C174</f>
        <v>163</v>
      </c>
      <c r="J45" s="116">
        <f>Bil!D174</f>
        <v>450832</v>
      </c>
      <c r="K45" s="117">
        <f>Bil!E174</f>
        <v>520776</v>
      </c>
    </row>
    <row r="46" spans="1:11" ht="12.95" customHeight="1" x14ac:dyDescent="0.2">
      <c r="A46" s="364"/>
      <c r="B46" s="369" t="str">
        <f>Bil!B234</f>
        <v>Vlastiti izvori (224 + 232 - 236 + 240 do 242)</v>
      </c>
      <c r="C46" s="370"/>
      <c r="D46" s="370"/>
      <c r="E46" s="370"/>
      <c r="F46" s="370"/>
      <c r="G46" s="370"/>
      <c r="H46" s="370"/>
      <c r="I46" s="118">
        <f>Bil!C234</f>
        <v>223</v>
      </c>
      <c r="J46" s="119">
        <f>Bil!D234</f>
        <v>10403594</v>
      </c>
      <c r="K46" s="120">
        <f>Bil!E234</f>
        <v>7533716</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7972847</v>
      </c>
      <c r="K51" s="120">
        <f>RasF!E148</f>
        <v>7877154</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450832</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520776</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520776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382" activePane="bottomLeft" state="frozen"/>
      <selection pane="bottomLeft" activeCell="E156" sqref="E15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26563</v>
      </c>
      <c r="C4" s="429"/>
      <c r="D4" s="429"/>
      <c r="E4" s="430">
        <f>SUM(Skriveni!G2:G976)</f>
        <v>204212043.42200002</v>
      </c>
      <c r="F4" s="431"/>
    </row>
    <row r="5" spans="1:7" s="23" customFormat="1" ht="15" customHeight="1" x14ac:dyDescent="0.2">
      <c r="B5" s="428" t="str">
        <f>"Naziv: "&amp;IF(RefStr!B10&lt;&gt;"",RefStr!B10,"_______________________________________")</f>
        <v>Naziv: HRVATSKI ZAVOD ZA ZAŠTITU ZDRAVLJA I SIGURNOST NA RADU</v>
      </c>
      <c r="C5" s="429"/>
      <c r="D5" s="429"/>
      <c r="E5" s="432" t="s">
        <v>7</v>
      </c>
      <c r="F5" s="432"/>
    </row>
    <row r="6" spans="1:7" s="23" customFormat="1" ht="15" customHeight="1" x14ac:dyDescent="0.2">
      <c r="A6" s="24"/>
      <c r="B6" s="426" t="str">
        <f xml:space="preserve"> "Razina: " &amp; RefStr!B16 &amp; ", Razdjel: " &amp; TEXT(INT(VALUE(RefStr!B20)), "000")</f>
        <v>Razina: 11, Razdjel: 096</v>
      </c>
      <c r="C6" s="427"/>
      <c r="D6" s="427"/>
      <c r="E6" s="427"/>
      <c r="F6" s="427"/>
    </row>
    <row r="7" spans="1:7" s="23" customFormat="1" ht="15" customHeight="1" x14ac:dyDescent="0.2">
      <c r="A7" s="24"/>
      <c r="B7" s="426" t="str">
        <f>"Djelatnost: " &amp; RefStr!B18 &amp; " " &amp; RefStr!C18</f>
        <v>Djelatnost: 8622 Djelatnosti specijalističke medicinske prakse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8696059</v>
      </c>
      <c r="E12" s="147">
        <f>E13+E50+E56+E85+E116+E134+E141+E147</f>
        <v>8675145</v>
      </c>
      <c r="F12" s="148">
        <f>IF(D12&lt;&gt;0,IF(E12/D12&gt;=100,"&gt;&gt;100",E12/D12*100),"-")</f>
        <v>99.759500251780722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909</v>
      </c>
      <c r="E85" s="147">
        <f>E86+E94+E101+E109</f>
        <v>932</v>
      </c>
      <c r="F85" s="150">
        <f t="shared" si="1"/>
        <v>102.53025302530251</v>
      </c>
    </row>
    <row r="86" spans="1:6" s="8" customFormat="1" x14ac:dyDescent="0.2">
      <c r="A86" s="145">
        <v>641</v>
      </c>
      <c r="B86" s="146" t="s">
        <v>929</v>
      </c>
      <c r="C86" s="345">
        <v>75</v>
      </c>
      <c r="D86" s="147">
        <f>SUM(D87:D93)</f>
        <v>909</v>
      </c>
      <c r="E86" s="147">
        <f>SUM(E87:E93)</f>
        <v>932</v>
      </c>
      <c r="F86" s="150">
        <f t="shared" si="1"/>
        <v>102.53025302530251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909</v>
      </c>
      <c r="E88" s="149">
        <v>932</v>
      </c>
      <c r="F88" s="148">
        <f t="shared" si="1"/>
        <v>102.53025302530251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90300</v>
      </c>
      <c r="E116" s="147">
        <f>E117+E122+E130</f>
        <v>51806</v>
      </c>
      <c r="F116" s="150">
        <f t="shared" si="1"/>
        <v>57.370985603543744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90300</v>
      </c>
      <c r="E122" s="147">
        <f>SUM(E123:E129)</f>
        <v>51806</v>
      </c>
      <c r="F122" s="150">
        <f t="shared" si="1"/>
        <v>57.370985603543744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90300</v>
      </c>
      <c r="E127" s="149">
        <v>51806</v>
      </c>
      <c r="F127" s="148">
        <f t="shared" si="1"/>
        <v>57.370985603543744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26300</v>
      </c>
      <c r="E134" s="147">
        <f>E135+E138</f>
        <v>59382</v>
      </c>
      <c r="F134" s="150">
        <f t="shared" si="1"/>
        <v>225.78707224334602</v>
      </c>
    </row>
    <row r="135" spans="1:6" s="8" customFormat="1" x14ac:dyDescent="0.2">
      <c r="A135" s="145">
        <v>661</v>
      </c>
      <c r="B135" s="146" t="s">
        <v>425</v>
      </c>
      <c r="C135" s="345">
        <v>124</v>
      </c>
      <c r="D135" s="147">
        <f>SUM(D136:D137)</f>
        <v>26300</v>
      </c>
      <c r="E135" s="147">
        <f>SUM(E136:E137)</f>
        <v>59382</v>
      </c>
      <c r="F135" s="150">
        <f t="shared" si="1"/>
        <v>225.78707224334602</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26300</v>
      </c>
      <c r="E137" s="149">
        <v>59382</v>
      </c>
      <c r="F137" s="148">
        <f t="shared" si="1"/>
        <v>225.78707224334602</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8578550</v>
      </c>
      <c r="E141" s="147">
        <f>E142+E146</f>
        <v>8563025</v>
      </c>
      <c r="F141" s="150">
        <f t="shared" si="1"/>
        <v>99.819025359763586</v>
      </c>
    </row>
    <row r="142" spans="1:6" s="8" customFormat="1" ht="24" x14ac:dyDescent="0.2">
      <c r="A142" s="145">
        <v>671</v>
      </c>
      <c r="B142" s="154" t="s">
        <v>1672</v>
      </c>
      <c r="C142" s="345">
        <v>131</v>
      </c>
      <c r="D142" s="147">
        <f>SUM(D143:D145)</f>
        <v>8517800</v>
      </c>
      <c r="E142" s="147">
        <f>SUM(E143:E145)</f>
        <v>8517800</v>
      </c>
      <c r="F142" s="150">
        <f t="shared" ref="F142:F205" si="2">IF(D142&lt;&gt;0,IF(E142/D142&gt;=100,"&gt;&gt;100",E142/D142*100),"-")</f>
        <v>100</v>
      </c>
    </row>
    <row r="143" spans="1:6" s="8" customFormat="1" x14ac:dyDescent="0.2">
      <c r="A143" s="145">
        <v>6711</v>
      </c>
      <c r="B143" s="146" t="s">
        <v>3582</v>
      </c>
      <c r="C143" s="345">
        <v>132</v>
      </c>
      <c r="D143" s="149">
        <v>8496075</v>
      </c>
      <c r="E143" s="149">
        <v>8517800</v>
      </c>
      <c r="F143" s="148">
        <f t="shared" si="2"/>
        <v>100.2557063114438</v>
      </c>
    </row>
    <row r="144" spans="1:6" s="8" customFormat="1" x14ac:dyDescent="0.2">
      <c r="A144" s="145">
        <v>6712</v>
      </c>
      <c r="B144" s="151" t="s">
        <v>2276</v>
      </c>
      <c r="C144" s="345">
        <v>133</v>
      </c>
      <c r="D144" s="149">
        <v>21725</v>
      </c>
      <c r="E144" s="149"/>
      <c r="F144" s="148">
        <f t="shared" si="2"/>
        <v>0</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v>60750</v>
      </c>
      <c r="E146" s="149">
        <v>45225</v>
      </c>
      <c r="F146" s="148">
        <f t="shared" si="2"/>
        <v>74.444444444444443</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7951122</v>
      </c>
      <c r="E159" s="147">
        <f>E160+E171+E204+E223+E232+E257+E268</f>
        <v>7583885</v>
      </c>
      <c r="F159" s="150">
        <f t="shared" si="2"/>
        <v>95.38131851077118</v>
      </c>
    </row>
    <row r="160" spans="1:6" s="8" customFormat="1" x14ac:dyDescent="0.2">
      <c r="A160" s="145">
        <v>31</v>
      </c>
      <c r="B160" s="146" t="s">
        <v>431</v>
      </c>
      <c r="C160" s="345">
        <v>149</v>
      </c>
      <c r="D160" s="147">
        <f>D161+D166+D167</f>
        <v>6158481</v>
      </c>
      <c r="E160" s="147">
        <f>E161+E166+E167</f>
        <v>5319048</v>
      </c>
      <c r="F160" s="150">
        <f t="shared" si="2"/>
        <v>86.369479746710269</v>
      </c>
    </row>
    <row r="161" spans="1:6" s="8" customFormat="1" x14ac:dyDescent="0.2">
      <c r="A161" s="145">
        <v>311</v>
      </c>
      <c r="B161" s="146" t="s">
        <v>432</v>
      </c>
      <c r="C161" s="345">
        <v>150</v>
      </c>
      <c r="D161" s="147">
        <f>SUM(D162:D165)</f>
        <v>5102643</v>
      </c>
      <c r="E161" s="147">
        <f>SUM(E162:E165)</f>
        <v>4382942</v>
      </c>
      <c r="F161" s="150">
        <f t="shared" si="2"/>
        <v>85.895525122960791</v>
      </c>
    </row>
    <row r="162" spans="1:6" s="8" customFormat="1" x14ac:dyDescent="0.2">
      <c r="A162" s="145">
        <v>3111</v>
      </c>
      <c r="B162" s="146" t="s">
        <v>385</v>
      </c>
      <c r="C162" s="345">
        <v>151</v>
      </c>
      <c r="D162" s="149">
        <v>5102643</v>
      </c>
      <c r="E162" s="149">
        <v>4382942</v>
      </c>
      <c r="F162" s="148">
        <f t="shared" si="2"/>
        <v>85.895525122960791</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179405</v>
      </c>
      <c r="E166" s="149">
        <v>179393</v>
      </c>
      <c r="F166" s="148">
        <f t="shared" si="2"/>
        <v>99.993311223210057</v>
      </c>
    </row>
    <row r="167" spans="1:6" s="8" customFormat="1" x14ac:dyDescent="0.2">
      <c r="A167" s="145">
        <v>313</v>
      </c>
      <c r="B167" s="146" t="s">
        <v>2853</v>
      </c>
      <c r="C167" s="345">
        <v>156</v>
      </c>
      <c r="D167" s="147">
        <f>SUM(D168:D170)</f>
        <v>876433</v>
      </c>
      <c r="E167" s="147">
        <f>SUM(E168:E170)</f>
        <v>756713</v>
      </c>
      <c r="F167" s="150">
        <f t="shared" si="2"/>
        <v>86.340085323122253</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789809</v>
      </c>
      <c r="E169" s="149">
        <v>680869</v>
      </c>
      <c r="F169" s="148">
        <f t="shared" si="2"/>
        <v>86.206791768642802</v>
      </c>
    </row>
    <row r="170" spans="1:6" s="8" customFormat="1" x14ac:dyDescent="0.2">
      <c r="A170" s="145">
        <v>3133</v>
      </c>
      <c r="B170" s="146" t="s">
        <v>264</v>
      </c>
      <c r="C170" s="345">
        <v>159</v>
      </c>
      <c r="D170" s="149">
        <v>86624</v>
      </c>
      <c r="E170" s="149">
        <v>75844</v>
      </c>
      <c r="F170" s="148">
        <f t="shared" si="2"/>
        <v>87.555411895086806</v>
      </c>
    </row>
    <row r="171" spans="1:6" s="8" customFormat="1" x14ac:dyDescent="0.2">
      <c r="A171" s="145">
        <v>32</v>
      </c>
      <c r="B171" s="146" t="s">
        <v>433</v>
      </c>
      <c r="C171" s="345">
        <v>160</v>
      </c>
      <c r="D171" s="147">
        <f>D172+D177+D185+D195+D196</f>
        <v>1785428</v>
      </c>
      <c r="E171" s="147">
        <f>E172+E177+E185+E195+E196</f>
        <v>2257663</v>
      </c>
      <c r="F171" s="150">
        <f t="shared" si="2"/>
        <v>126.44940036786699</v>
      </c>
    </row>
    <row r="172" spans="1:6" s="8" customFormat="1" x14ac:dyDescent="0.2">
      <c r="A172" s="145">
        <v>321</v>
      </c>
      <c r="B172" s="146" t="s">
        <v>3359</v>
      </c>
      <c r="C172" s="345">
        <v>161</v>
      </c>
      <c r="D172" s="147">
        <f>SUM(D173:D176)</f>
        <v>385424</v>
      </c>
      <c r="E172" s="147">
        <f>SUM(E173:E176)</f>
        <v>675060</v>
      </c>
      <c r="F172" s="150">
        <f t="shared" si="2"/>
        <v>175.1473701689568</v>
      </c>
    </row>
    <row r="173" spans="1:6" s="8" customFormat="1" x14ac:dyDescent="0.2">
      <c r="A173" s="145">
        <v>3211</v>
      </c>
      <c r="B173" s="146" t="s">
        <v>3243</v>
      </c>
      <c r="C173" s="345">
        <v>162</v>
      </c>
      <c r="D173" s="149">
        <v>137507</v>
      </c>
      <c r="E173" s="149">
        <v>119829</v>
      </c>
      <c r="F173" s="148">
        <f t="shared" si="2"/>
        <v>87.14392721825071</v>
      </c>
    </row>
    <row r="174" spans="1:6" s="8" customFormat="1" x14ac:dyDescent="0.2">
      <c r="A174" s="145">
        <v>3212</v>
      </c>
      <c r="B174" s="146" t="s">
        <v>108</v>
      </c>
      <c r="C174" s="345">
        <v>163</v>
      </c>
      <c r="D174" s="149">
        <v>176941</v>
      </c>
      <c r="E174" s="149">
        <v>154253</v>
      </c>
      <c r="F174" s="148">
        <f t="shared" si="2"/>
        <v>87.177646786216883</v>
      </c>
    </row>
    <row r="175" spans="1:6" s="8" customFormat="1" x14ac:dyDescent="0.2">
      <c r="A175" s="145">
        <v>3213</v>
      </c>
      <c r="B175" s="146" t="s">
        <v>2999</v>
      </c>
      <c r="C175" s="345">
        <v>164</v>
      </c>
      <c r="D175" s="149">
        <v>70976</v>
      </c>
      <c r="E175" s="149">
        <v>400978</v>
      </c>
      <c r="F175" s="148">
        <f t="shared" si="2"/>
        <v>564.94871505861136</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118256</v>
      </c>
      <c r="E177" s="147">
        <f>SUM(E178:E184)</f>
        <v>195911</v>
      </c>
      <c r="F177" s="150">
        <f t="shared" si="2"/>
        <v>165.6668583412258</v>
      </c>
    </row>
    <row r="178" spans="1:6" s="8" customFormat="1" x14ac:dyDescent="0.2">
      <c r="A178" s="145">
        <v>3221</v>
      </c>
      <c r="B178" s="146" t="s">
        <v>3000</v>
      </c>
      <c r="C178" s="345">
        <v>167</v>
      </c>
      <c r="D178" s="149">
        <v>81541</v>
      </c>
      <c r="E178" s="149">
        <v>149996</v>
      </c>
      <c r="F178" s="148">
        <f t="shared" si="2"/>
        <v>183.95163169448497</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36715</v>
      </c>
      <c r="E180" s="149">
        <v>42847</v>
      </c>
      <c r="F180" s="148">
        <f t="shared" si="2"/>
        <v>116.70162059103907</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c r="E182" s="149">
        <v>3068</v>
      </c>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1151428</v>
      </c>
      <c r="E185" s="147">
        <f>SUM(E186:E194)</f>
        <v>1207760</v>
      </c>
      <c r="F185" s="150">
        <f t="shared" si="2"/>
        <v>104.89235974806937</v>
      </c>
    </row>
    <row r="186" spans="1:6" s="8" customFormat="1" x14ac:dyDescent="0.2">
      <c r="A186" s="145">
        <v>3231</v>
      </c>
      <c r="B186" s="146" t="s">
        <v>855</v>
      </c>
      <c r="C186" s="345">
        <v>175</v>
      </c>
      <c r="D186" s="149">
        <v>51780</v>
      </c>
      <c r="E186" s="149">
        <v>62009</v>
      </c>
      <c r="F186" s="148">
        <f t="shared" si="2"/>
        <v>119.75473155658555</v>
      </c>
    </row>
    <row r="187" spans="1:6" s="8" customFormat="1" x14ac:dyDescent="0.2">
      <c r="A187" s="145">
        <v>3232</v>
      </c>
      <c r="B187" s="146" t="s">
        <v>3870</v>
      </c>
      <c r="C187" s="345">
        <v>176</v>
      </c>
      <c r="D187" s="149">
        <v>223657</v>
      </c>
      <c r="E187" s="149">
        <v>240748</v>
      </c>
      <c r="F187" s="148">
        <f t="shared" si="2"/>
        <v>107.64161193255744</v>
      </c>
    </row>
    <row r="188" spans="1:6" s="8" customFormat="1" x14ac:dyDescent="0.2">
      <c r="A188" s="145">
        <v>3233</v>
      </c>
      <c r="B188" s="146" t="s">
        <v>3871</v>
      </c>
      <c r="C188" s="345">
        <v>177</v>
      </c>
      <c r="D188" s="149">
        <v>19952</v>
      </c>
      <c r="E188" s="149">
        <v>5166</v>
      </c>
      <c r="F188" s="148">
        <f t="shared" si="2"/>
        <v>25.89214113873296</v>
      </c>
    </row>
    <row r="189" spans="1:6" s="8" customFormat="1" x14ac:dyDescent="0.2">
      <c r="A189" s="145">
        <v>3234</v>
      </c>
      <c r="B189" s="146" t="s">
        <v>3872</v>
      </c>
      <c r="C189" s="345">
        <v>178</v>
      </c>
      <c r="D189" s="149">
        <v>151530</v>
      </c>
      <c r="E189" s="149">
        <v>213158</v>
      </c>
      <c r="F189" s="148">
        <f t="shared" si="2"/>
        <v>140.67049429155944</v>
      </c>
    </row>
    <row r="190" spans="1:6" s="8" customFormat="1" x14ac:dyDescent="0.2">
      <c r="A190" s="145">
        <v>3235</v>
      </c>
      <c r="B190" s="146" t="s">
        <v>3873</v>
      </c>
      <c r="C190" s="345">
        <v>179</v>
      </c>
      <c r="D190" s="149">
        <v>647847</v>
      </c>
      <c r="E190" s="149">
        <v>665906</v>
      </c>
      <c r="F190" s="148">
        <f t="shared" si="2"/>
        <v>102.7875408854251</v>
      </c>
    </row>
    <row r="191" spans="1:6" s="8" customFormat="1" x14ac:dyDescent="0.2">
      <c r="A191" s="145">
        <v>3236</v>
      </c>
      <c r="B191" s="146" t="s">
        <v>3874</v>
      </c>
      <c r="C191" s="345">
        <v>180</v>
      </c>
      <c r="D191" s="149">
        <v>915</v>
      </c>
      <c r="E191" s="149">
        <v>350</v>
      </c>
      <c r="F191" s="148">
        <f t="shared" si="2"/>
        <v>38.251366120218577</v>
      </c>
    </row>
    <row r="192" spans="1:6" s="8" customFormat="1" x14ac:dyDescent="0.2">
      <c r="A192" s="145">
        <v>3237</v>
      </c>
      <c r="B192" s="146" t="s">
        <v>3875</v>
      </c>
      <c r="C192" s="345">
        <v>181</v>
      </c>
      <c r="D192" s="149">
        <v>47576</v>
      </c>
      <c r="E192" s="149">
        <v>15555</v>
      </c>
      <c r="F192" s="148">
        <f t="shared" si="2"/>
        <v>32.695056330923158</v>
      </c>
    </row>
    <row r="193" spans="1:6" s="8" customFormat="1" x14ac:dyDescent="0.2">
      <c r="A193" s="145">
        <v>3238</v>
      </c>
      <c r="B193" s="146" t="s">
        <v>702</v>
      </c>
      <c r="C193" s="345">
        <v>182</v>
      </c>
      <c r="D193" s="149"/>
      <c r="E193" s="149"/>
      <c r="F193" s="148" t="str">
        <f t="shared" si="2"/>
        <v>-</v>
      </c>
    </row>
    <row r="194" spans="1:6" s="8" customFormat="1" x14ac:dyDescent="0.2">
      <c r="A194" s="145">
        <v>3239</v>
      </c>
      <c r="B194" s="146" t="s">
        <v>703</v>
      </c>
      <c r="C194" s="345">
        <v>183</v>
      </c>
      <c r="D194" s="149">
        <v>8171</v>
      </c>
      <c r="E194" s="149">
        <v>4868</v>
      </c>
      <c r="F194" s="148">
        <f t="shared" si="2"/>
        <v>59.57655121772121</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130320</v>
      </c>
      <c r="E196" s="147">
        <f>SUM(E197:E203)</f>
        <v>178932</v>
      </c>
      <c r="F196" s="150">
        <f t="shared" si="2"/>
        <v>137.30202578268879</v>
      </c>
    </row>
    <row r="197" spans="1:6" s="8" customFormat="1" x14ac:dyDescent="0.2">
      <c r="A197" s="145">
        <v>3291</v>
      </c>
      <c r="B197" s="151" t="s">
        <v>1965</v>
      </c>
      <c r="C197" s="345">
        <v>186</v>
      </c>
      <c r="D197" s="149">
        <v>43779</v>
      </c>
      <c r="E197" s="149">
        <v>79405</v>
      </c>
      <c r="F197" s="148">
        <f t="shared" si="2"/>
        <v>181.37691587290709</v>
      </c>
    </row>
    <row r="198" spans="1:6" s="8" customFormat="1" x14ac:dyDescent="0.2">
      <c r="A198" s="145">
        <v>3292</v>
      </c>
      <c r="B198" s="146" t="s">
        <v>1966</v>
      </c>
      <c r="C198" s="345">
        <v>187</v>
      </c>
      <c r="D198" s="149">
        <v>29198</v>
      </c>
      <c r="E198" s="149">
        <v>25962</v>
      </c>
      <c r="F198" s="148">
        <f t="shared" si="2"/>
        <v>88.917049112952938</v>
      </c>
    </row>
    <row r="199" spans="1:6" s="8" customFormat="1" x14ac:dyDescent="0.2">
      <c r="A199" s="145">
        <v>3293</v>
      </c>
      <c r="B199" s="146" t="s">
        <v>1967</v>
      </c>
      <c r="C199" s="345">
        <v>188</v>
      </c>
      <c r="D199" s="149">
        <v>24049</v>
      </c>
      <c r="E199" s="149">
        <v>8106</v>
      </c>
      <c r="F199" s="148">
        <f t="shared" si="2"/>
        <v>33.70618320928105</v>
      </c>
    </row>
    <row r="200" spans="1:6" s="8" customFormat="1" x14ac:dyDescent="0.2">
      <c r="A200" s="145">
        <v>3294</v>
      </c>
      <c r="B200" s="146" t="s">
        <v>2313</v>
      </c>
      <c r="C200" s="345">
        <v>189</v>
      </c>
      <c r="D200" s="149">
        <v>29814</v>
      </c>
      <c r="E200" s="149">
        <v>53158</v>
      </c>
      <c r="F200" s="148">
        <f t="shared" si="2"/>
        <v>178.29878580532636</v>
      </c>
    </row>
    <row r="201" spans="1:6" s="8" customFormat="1" x14ac:dyDescent="0.2">
      <c r="A201" s="145">
        <v>3295</v>
      </c>
      <c r="B201" s="146" t="s">
        <v>3585</v>
      </c>
      <c r="C201" s="345">
        <v>190</v>
      </c>
      <c r="D201" s="149">
        <v>1920</v>
      </c>
      <c r="E201" s="149">
        <v>7548</v>
      </c>
      <c r="F201" s="148">
        <f t="shared" si="2"/>
        <v>393.125</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1560</v>
      </c>
      <c r="E203" s="149">
        <v>4753</v>
      </c>
      <c r="F203" s="148">
        <f t="shared" si="2"/>
        <v>304.67948717948718</v>
      </c>
    </row>
    <row r="204" spans="1:6" s="8" customFormat="1" x14ac:dyDescent="0.2">
      <c r="A204" s="145">
        <v>34</v>
      </c>
      <c r="B204" s="151" t="s">
        <v>435</v>
      </c>
      <c r="C204" s="345">
        <v>193</v>
      </c>
      <c r="D204" s="147">
        <f>D205+D210+D218</f>
        <v>7213</v>
      </c>
      <c r="E204" s="147">
        <f>E205+E210+E218</f>
        <v>7174</v>
      </c>
      <c r="F204" s="150">
        <f t="shared" si="2"/>
        <v>99.459309579925133</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7213</v>
      </c>
      <c r="E218" s="147">
        <f>SUM(E219:E222)</f>
        <v>7174</v>
      </c>
      <c r="F218" s="150">
        <f t="shared" si="3"/>
        <v>99.459309579925133</v>
      </c>
    </row>
    <row r="219" spans="1:6" s="8" customFormat="1" x14ac:dyDescent="0.2">
      <c r="A219" s="145">
        <v>3431</v>
      </c>
      <c r="B219" s="151" t="s">
        <v>3587</v>
      </c>
      <c r="C219" s="345">
        <v>208</v>
      </c>
      <c r="D219" s="149">
        <v>7213</v>
      </c>
      <c r="E219" s="149">
        <v>7174</v>
      </c>
      <c r="F219" s="148">
        <f t="shared" si="3"/>
        <v>99.459309579925133</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7951122</v>
      </c>
      <c r="E292" s="147">
        <f>E159-E290+E291</f>
        <v>7583885</v>
      </c>
      <c r="F292" s="150">
        <f t="shared" si="4"/>
        <v>95.38131851077118</v>
      </c>
    </row>
    <row r="293" spans="1:6" s="8" customFormat="1" x14ac:dyDescent="0.2">
      <c r="A293" s="145" t="s">
        <v>1215</v>
      </c>
      <c r="B293" s="146" t="s">
        <v>3441</v>
      </c>
      <c r="C293" s="345">
        <v>282</v>
      </c>
      <c r="D293" s="147">
        <f>IF(D12&gt;=D292,D12-D292,0)</f>
        <v>744937</v>
      </c>
      <c r="E293" s="147">
        <f>IF(E12&gt;=E292,E12-E292,0)</f>
        <v>1091260</v>
      </c>
      <c r="F293" s="150">
        <f t="shared" si="4"/>
        <v>146.49024011426471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9565536</v>
      </c>
      <c r="E295" s="149">
        <v>6408220</v>
      </c>
      <c r="F295" s="148">
        <f t="shared" si="4"/>
        <v>66.992795803601595</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68818</v>
      </c>
      <c r="E297" s="149">
        <v>25100</v>
      </c>
      <c r="F297" s="148">
        <f t="shared" si="4"/>
        <v>36.473015780755034</v>
      </c>
    </row>
    <row r="298" spans="1:6" s="8" customFormat="1" x14ac:dyDescent="0.2">
      <c r="A298" s="145">
        <v>9661</v>
      </c>
      <c r="B298" s="146" t="s">
        <v>2651</v>
      </c>
      <c r="C298" s="345">
        <v>287</v>
      </c>
      <c r="D298" s="149">
        <v>67693</v>
      </c>
      <c r="E298" s="149">
        <v>19700</v>
      </c>
      <c r="F298" s="148">
        <f t="shared" si="4"/>
        <v>29.101975093436543</v>
      </c>
    </row>
    <row r="299" spans="1:6" s="8" customFormat="1" x14ac:dyDescent="0.2">
      <c r="A299" s="156" t="s">
        <v>1971</v>
      </c>
      <c r="B299" s="157" t="s">
        <v>1972</v>
      </c>
      <c r="C299" s="347">
        <v>288</v>
      </c>
      <c r="D299" s="158">
        <v>1125</v>
      </c>
      <c r="E299" s="158">
        <v>5400</v>
      </c>
      <c r="F299" s="159">
        <f t="shared" si="4"/>
        <v>480</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21725</v>
      </c>
      <c r="E353" s="147">
        <f>E354+E366+E399+E403+E405</f>
        <v>293269</v>
      </c>
      <c r="F353" s="150">
        <f t="shared" si="5"/>
        <v>1349.9148446490219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21725</v>
      </c>
      <c r="E366" s="147">
        <f>E367+E372+E381+E386+E391+E394</f>
        <v>293269</v>
      </c>
      <c r="F366" s="150">
        <f t="shared" si="6"/>
        <v>1349.9148446490219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18919</v>
      </c>
      <c r="E372" s="147">
        <f>SUM(E373:E380)</f>
        <v>293269</v>
      </c>
      <c r="F372" s="150">
        <f t="shared" si="6"/>
        <v>1550.1294994450025</v>
      </c>
    </row>
    <row r="373" spans="1:6" s="8" customFormat="1" x14ac:dyDescent="0.2">
      <c r="A373" s="145">
        <v>4221</v>
      </c>
      <c r="B373" s="146" t="s">
        <v>3941</v>
      </c>
      <c r="C373" s="345">
        <v>361</v>
      </c>
      <c r="D373" s="149">
        <v>1756</v>
      </c>
      <c r="E373" s="149">
        <v>284957</v>
      </c>
      <c r="F373" s="148" t="str">
        <f t="shared" si="6"/>
        <v>&gt;&gt;100</v>
      </c>
    </row>
    <row r="374" spans="1:6" s="8" customFormat="1" x14ac:dyDescent="0.2">
      <c r="A374" s="145">
        <v>4222</v>
      </c>
      <c r="B374" s="146" t="s">
        <v>3965</v>
      </c>
      <c r="C374" s="345">
        <v>362</v>
      </c>
      <c r="D374" s="149">
        <v>130</v>
      </c>
      <c r="E374" s="149">
        <v>5869</v>
      </c>
      <c r="F374" s="148">
        <f t="shared" si="6"/>
        <v>4514.6153846153848</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v>16537</v>
      </c>
      <c r="E376" s="149"/>
      <c r="F376" s="148">
        <f t="shared" si="6"/>
        <v>0</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496</v>
      </c>
      <c r="E379" s="149">
        <v>2443</v>
      </c>
      <c r="F379" s="148">
        <f t="shared" si="6"/>
        <v>492.54032258064518</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2806</v>
      </c>
      <c r="E394" s="147">
        <f>SUM(E395:E398)</f>
        <v>0</v>
      </c>
      <c r="F394" s="150">
        <f t="shared" si="6"/>
        <v>0</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v>2806</v>
      </c>
      <c r="E396" s="149"/>
      <c r="F396" s="148">
        <f t="shared" si="6"/>
        <v>0</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21725</v>
      </c>
      <c r="E411" s="147">
        <f>IF(E353&gt;=E301, E353-E301, 0)</f>
        <v>293269</v>
      </c>
      <c r="F411" s="150">
        <f t="shared" si="6"/>
        <v>1349.9148446490219</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5080</v>
      </c>
      <c r="E413" s="149"/>
      <c r="F413" s="148">
        <f t="shared" si="6"/>
        <v>0</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8696059</v>
      </c>
      <c r="E415" s="147">
        <f>E12+E301</f>
        <v>8675145</v>
      </c>
      <c r="F415" s="150">
        <f t="shared" si="6"/>
        <v>99.759500251780722</v>
      </c>
    </row>
    <row r="416" spans="1:6" s="8" customFormat="1" x14ac:dyDescent="0.2">
      <c r="A416" s="145" t="s">
        <v>1215</v>
      </c>
      <c r="B416" s="146" t="s">
        <v>1993</v>
      </c>
      <c r="C416" s="345">
        <v>404</v>
      </c>
      <c r="D416" s="147">
        <f>D292+D353</f>
        <v>7972847</v>
      </c>
      <c r="E416" s="147">
        <f>E292+E353</f>
        <v>7877154</v>
      </c>
      <c r="F416" s="150">
        <f t="shared" si="6"/>
        <v>98.799763748131625</v>
      </c>
    </row>
    <row r="417" spans="1:6" s="8" customFormat="1" x14ac:dyDescent="0.2">
      <c r="A417" s="145" t="s">
        <v>1215</v>
      </c>
      <c r="B417" s="146" t="s">
        <v>1994</v>
      </c>
      <c r="C417" s="345">
        <v>405</v>
      </c>
      <c r="D417" s="147">
        <f>IF(D415&gt;=D416,D415-D416,0)</f>
        <v>723212</v>
      </c>
      <c r="E417" s="147">
        <f>IF(E415&gt;=E416,E415-E416,0)</f>
        <v>797991</v>
      </c>
      <c r="F417" s="150">
        <f t="shared" si="6"/>
        <v>110.33984502469538</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9560456</v>
      </c>
      <c r="E419" s="147">
        <f>IF(E295-E296+E412-E413&gt;=0,E295-E296+E412-E413,0)</f>
        <v>6408220</v>
      </c>
      <c r="F419" s="150">
        <f t="shared" si="6"/>
        <v>67.028392787959064</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68818</v>
      </c>
      <c r="E421" s="161">
        <f>E297+E414</f>
        <v>25100</v>
      </c>
      <c r="F421" s="162">
        <f t="shared" si="6"/>
        <v>36.473015780755034</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8696059</v>
      </c>
      <c r="E642" s="147">
        <f>E415+E423</f>
        <v>8675145</v>
      </c>
      <c r="F642" s="148">
        <f t="shared" si="10"/>
        <v>99.759500251780722</v>
      </c>
    </row>
    <row r="643" spans="1:6" s="8" customFormat="1" x14ac:dyDescent="0.2">
      <c r="A643" s="145" t="s">
        <v>1215</v>
      </c>
      <c r="B643" s="146" t="s">
        <v>1246</v>
      </c>
      <c r="C643" s="345">
        <v>630</v>
      </c>
      <c r="D643" s="147">
        <f>D416+D531</f>
        <v>7972847</v>
      </c>
      <c r="E643" s="147">
        <f>E416+E531</f>
        <v>7877154</v>
      </c>
      <c r="F643" s="148">
        <f t="shared" si="10"/>
        <v>98.799763748131625</v>
      </c>
    </row>
    <row r="644" spans="1:6" s="8" customFormat="1" x14ac:dyDescent="0.2">
      <c r="A644" s="145" t="s">
        <v>1215</v>
      </c>
      <c r="B644" s="146" t="s">
        <v>1247</v>
      </c>
      <c r="C644" s="345">
        <v>631</v>
      </c>
      <c r="D644" s="147">
        <f>IF(D642&gt;=D643,D642-D643,0)</f>
        <v>723212</v>
      </c>
      <c r="E644" s="147">
        <f>IF(E642&gt;=E643,E642-E643,0)</f>
        <v>797991</v>
      </c>
      <c r="F644" s="148">
        <f t="shared" si="10"/>
        <v>110.33984502469538</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9560456</v>
      </c>
      <c r="E646" s="147">
        <f>IF(E419-E420+E640-E641&gt;=0,E419-E420+E640-E641,0)</f>
        <v>6408220</v>
      </c>
      <c r="F646" s="148">
        <f t="shared" si="10"/>
        <v>67.028392787959064</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10283668</v>
      </c>
      <c r="E648" s="147">
        <f>IF(E644+E646-E645-E647&gt;=0,E644+E646-E645-E647,0)</f>
        <v>7206211</v>
      </c>
      <c r="F648" s="148">
        <f t="shared" si="10"/>
        <v>70.074325620002512</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9713940</v>
      </c>
      <c r="E652" s="149">
        <v>10069565</v>
      </c>
      <c r="F652" s="148">
        <f t="shared" ref="F652:F677" si="11">IF(D652&lt;&gt;0,IF(E652/D652&gt;=100,"&gt;&gt;100",E652/D652*100),"-")</f>
        <v>103.66097587590617</v>
      </c>
    </row>
    <row r="653" spans="1:6" s="8" customFormat="1" x14ac:dyDescent="0.2">
      <c r="A653" s="145" t="s">
        <v>1208</v>
      </c>
      <c r="B653" s="146" t="s">
        <v>2750</v>
      </c>
      <c r="C653" s="345">
        <v>639</v>
      </c>
      <c r="D653" s="149">
        <v>8745828</v>
      </c>
      <c r="E653" s="149">
        <v>8691640</v>
      </c>
      <c r="F653" s="148">
        <f t="shared" si="11"/>
        <v>99.380413152419649</v>
      </c>
    </row>
    <row r="654" spans="1:6" s="8" customFormat="1" x14ac:dyDescent="0.2">
      <c r="A654" s="145" t="s">
        <v>1209</v>
      </c>
      <c r="B654" s="146" t="s">
        <v>3586</v>
      </c>
      <c r="C654" s="345">
        <v>640</v>
      </c>
      <c r="D654" s="149">
        <v>8390203</v>
      </c>
      <c r="E654" s="149">
        <v>11673585</v>
      </c>
      <c r="F654" s="148">
        <f t="shared" si="11"/>
        <v>139.1335227526676</v>
      </c>
    </row>
    <row r="655" spans="1:6" s="8" customFormat="1" x14ac:dyDescent="0.2">
      <c r="A655" s="145">
        <v>11</v>
      </c>
      <c r="B655" s="146" t="s">
        <v>181</v>
      </c>
      <c r="C655" s="345">
        <v>641</v>
      </c>
      <c r="D655" s="147">
        <f>+D652+D653-D654</f>
        <v>10069565</v>
      </c>
      <c r="E655" s="147">
        <f>+E652+E653-E654</f>
        <v>7087620</v>
      </c>
      <c r="F655" s="150">
        <f t="shared" si="11"/>
        <v>70.386555923716671</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46</v>
      </c>
      <c r="E657" s="149">
        <v>42</v>
      </c>
      <c r="F657" s="148">
        <f t="shared" si="11"/>
        <v>91.304347826086953</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596</v>
      </c>
      <c r="E659" s="149">
        <v>623</v>
      </c>
      <c r="F659" s="148">
        <f t="shared" si="11"/>
        <v>104.53020134228188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16000</v>
      </c>
      <c r="E701" s="149">
        <v>16000</v>
      </c>
      <c r="F701" s="148">
        <f>IF(D701&lt;&gt;0,IF(E701/D701&gt;=100,"&gt;&gt;100",E701/D701*100),"-")</f>
        <v>100</v>
      </c>
    </row>
    <row r="702" spans="1:6" s="8" customFormat="1" x14ac:dyDescent="0.2">
      <c r="A702" s="145">
        <v>31215</v>
      </c>
      <c r="B702" s="146" t="s">
        <v>1641</v>
      </c>
      <c r="C702" s="345">
        <v>688</v>
      </c>
      <c r="D702" s="149">
        <v>3000</v>
      </c>
      <c r="E702" s="149">
        <v>6000</v>
      </c>
      <c r="F702" s="148">
        <f>IF(D702&lt;&gt;0,IF(E702/D702&gt;=100,"&gt;&gt;100",E702/D702*100),"-")</f>
        <v>200</v>
      </c>
    </row>
    <row r="703" spans="1:6" s="8" customFormat="1" x14ac:dyDescent="0.2">
      <c r="A703" s="145">
        <v>32121</v>
      </c>
      <c r="B703" s="146" t="s">
        <v>3797</v>
      </c>
      <c r="C703" s="345">
        <v>689</v>
      </c>
      <c r="D703" s="149">
        <v>162508</v>
      </c>
      <c r="E703" s="149">
        <v>149941</v>
      </c>
      <c r="F703" s="148">
        <f>IF(D703&lt;&gt;0,IF(E703/D703&gt;=100,"&gt;&gt;100",E703/D703*100),"-")</f>
        <v>92.266842247766263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815</v>
      </c>
      <c r="E705" s="149">
        <v>350</v>
      </c>
      <c r="F705" s="148">
        <f>IF(D705&lt;&gt;0,IF(E705/D705&gt;=100,"&gt;&gt;100",E705/D705*100),"-")</f>
        <v>42.944785276073624</v>
      </c>
    </row>
    <row r="706" spans="1:6" s="8" customFormat="1" x14ac:dyDescent="0.2">
      <c r="A706" s="145" t="s">
        <v>3798</v>
      </c>
      <c r="B706" s="146" t="s">
        <v>3799</v>
      </c>
      <c r="C706" s="345">
        <v>692</v>
      </c>
      <c r="D706" s="149">
        <v>13027</v>
      </c>
      <c r="E706" s="149"/>
      <c r="F706" s="148">
        <f>IF(D706&lt;&gt;0,IF(E706/D706&gt;=100,"&gt;&gt;100",E706/D706*100),"-")</f>
        <v>0</v>
      </c>
    </row>
    <row r="707" spans="1:6" s="8" customFormat="1" x14ac:dyDescent="0.2">
      <c r="A707" s="145" t="s">
        <v>3800</v>
      </c>
      <c r="B707" s="146" t="s">
        <v>3801</v>
      </c>
      <c r="C707" s="345">
        <v>693</v>
      </c>
      <c r="D707" s="149">
        <v>19808</v>
      </c>
      <c r="E707" s="149">
        <v>14916</v>
      </c>
      <c r="F707" s="148">
        <f>IF(D707&lt;&gt;0,IF(E707/D707&gt;=100,"&gt;&gt;100",E707/D707*100),"-")</f>
        <v>75.302907915993529</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37636</v>
      </c>
      <c r="E710" s="149">
        <v>78031</v>
      </c>
      <c r="F710" s="148">
        <f t="shared" ref="F710:F773" si="13">IF(D710&lt;&gt;0,IF(E710/D710&gt;=100,"&gt;&gt;100",E710/D710*100),"-")</f>
        <v>207.33074715697737</v>
      </c>
    </row>
    <row r="711" spans="1:6" s="8" customFormat="1" x14ac:dyDescent="0.2">
      <c r="A711" s="145" t="s">
        <v>1135</v>
      </c>
      <c r="B711" s="146" t="s">
        <v>1136</v>
      </c>
      <c r="C711" s="345">
        <v>697</v>
      </c>
      <c r="D711" s="149">
        <v>22305</v>
      </c>
      <c r="E711" s="149">
        <v>24457</v>
      </c>
      <c r="F711" s="148">
        <f t="shared" si="13"/>
        <v>109.64806097287602</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MAGDALENA KOVAČ</v>
      </c>
      <c r="D995" s="293"/>
      <c r="E995" s="293"/>
    </row>
    <row r="996" spans="1:5" ht="15" customHeight="1" x14ac:dyDescent="0.2">
      <c r="A996" s="291" t="str">
        <f>IF(RefStr!H27="","Telefon za kontakt: _________________","Telefon za kontakt: " &amp; RefStr!H27)</f>
        <v>Telefon za kontakt: 6558703</v>
      </c>
      <c r="C996" s="292"/>
    </row>
    <row r="997" spans="1:5" ht="15" customHeight="1" x14ac:dyDescent="0.2">
      <c r="A997" s="291" t="str">
        <f>IF(RefStr!H33="","Odgovorna osoba: _____________________________","Odgovorna osoba: " &amp; RefStr!H33)</f>
        <v>Odgovorna osoba: MARIJA BUBAŠ</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08" activePane="bottomLeft" state="frozen"/>
      <selection pane="bottomLeft" activeCell="E247" sqref="E2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26563</v>
      </c>
      <c r="C4" s="429"/>
      <c r="D4" s="429"/>
      <c r="E4" s="430">
        <f>SUM(Skriveni!G977:G1286)</f>
        <v>31010233.356000002</v>
      </c>
      <c r="F4" s="431"/>
    </row>
    <row r="5" spans="1:6" ht="15" customHeight="1" x14ac:dyDescent="0.2">
      <c r="B5" s="428" t="str">
        <f>"Naziv: "&amp;IF(RefStr!B10&lt;&gt;"",RefStr!B10,"_______________________________________")</f>
        <v>Naziv: HRVATSKI ZAVOD ZA ZAŠTITU ZDRAVLJA I SIGURNOST NA RADU</v>
      </c>
      <c r="C5" s="429"/>
      <c r="D5" s="429"/>
      <c r="E5" s="432" t="s">
        <v>7</v>
      </c>
      <c r="F5" s="432"/>
    </row>
    <row r="6" spans="1:6" ht="15" customHeight="1" x14ac:dyDescent="0.2">
      <c r="A6" s="24"/>
      <c r="B6" s="426" t="str">
        <f xml:space="preserve"> "Razina: " &amp; RefStr!B16 &amp; ", Razdjel: " &amp; TEXT(INT(VALUE(RefStr!B20)), "000")</f>
        <v>Razina: 11, Razdjel: 096</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10854426</v>
      </c>
      <c r="E12" s="96">
        <f>E13+E74</f>
        <v>8054492</v>
      </c>
      <c r="F12" s="123">
        <f t="shared" ref="F12:F75" si="0">IF(D12&gt;0,IF(E12/D12&gt;=100,"&gt;&gt;100",E12/D12*100),"-")</f>
        <v>74.204679270925979</v>
      </c>
    </row>
    <row r="13" spans="1:6" s="3" customFormat="1" x14ac:dyDescent="0.2">
      <c r="A13" s="132">
        <v>0</v>
      </c>
      <c r="B13" s="314" t="s">
        <v>521</v>
      </c>
      <c r="C13" s="303">
        <v>2</v>
      </c>
      <c r="D13" s="97">
        <f>D14+D18+D57+D58+D62+D69</f>
        <v>51108</v>
      </c>
      <c r="E13" s="97">
        <f>E14+E18+E57+E58+E62+E69</f>
        <v>302405</v>
      </c>
      <c r="F13" s="124">
        <f t="shared" si="0"/>
        <v>591.69797292009082</v>
      </c>
    </row>
    <row r="14" spans="1:6" s="3" customFormat="1" x14ac:dyDescent="0.2">
      <c r="A14" s="132" t="s">
        <v>1564</v>
      </c>
      <c r="B14" s="314" t="s">
        <v>3259</v>
      </c>
      <c r="C14" s="303">
        <v>3</v>
      </c>
      <c r="D14" s="97">
        <f>D15+D16-D17</f>
        <v>6311</v>
      </c>
      <c r="E14" s="97">
        <f>E15+E16-E17</f>
        <v>0</v>
      </c>
      <c r="F14" s="124">
        <f t="shared" si="0"/>
        <v>0</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432266</v>
      </c>
      <c r="E16" s="94">
        <v>432266</v>
      </c>
      <c r="F16" s="125">
        <f t="shared" si="0"/>
        <v>100</v>
      </c>
    </row>
    <row r="17" spans="1:6" s="3" customFormat="1" x14ac:dyDescent="0.2">
      <c r="A17" s="132" t="s">
        <v>359</v>
      </c>
      <c r="B17" s="314" t="s">
        <v>360</v>
      </c>
      <c r="C17" s="303">
        <v>6</v>
      </c>
      <c r="D17" s="94">
        <v>425955</v>
      </c>
      <c r="E17" s="94">
        <v>432266</v>
      </c>
      <c r="F17" s="125">
        <f t="shared" si="0"/>
        <v>101.48161190736111</v>
      </c>
    </row>
    <row r="18" spans="1:6" s="3" customFormat="1" x14ac:dyDescent="0.2">
      <c r="A18" s="132" t="s">
        <v>361</v>
      </c>
      <c r="B18" s="314" t="s">
        <v>522</v>
      </c>
      <c r="C18" s="303">
        <v>7</v>
      </c>
      <c r="D18" s="97">
        <f>D19+D25+D35+D41+D47+D51</f>
        <v>44797</v>
      </c>
      <c r="E18" s="97">
        <f>E19+E25+E35+E41+E47+E51</f>
        <v>302405</v>
      </c>
      <c r="F18" s="124">
        <f t="shared" si="0"/>
        <v>675.05636538161036</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29325</v>
      </c>
      <c r="E25" s="97">
        <f>SUM(E26:E33)-E34</f>
        <v>299670</v>
      </c>
      <c r="F25" s="124">
        <f t="shared" si="0"/>
        <v>1021.8925831202047</v>
      </c>
    </row>
    <row r="26" spans="1:6" s="3" customFormat="1" x14ac:dyDescent="0.2">
      <c r="A26" s="132" t="s">
        <v>1157</v>
      </c>
      <c r="B26" s="314" t="s">
        <v>3941</v>
      </c>
      <c r="C26" s="303">
        <v>15</v>
      </c>
      <c r="D26" s="94">
        <v>1187417</v>
      </c>
      <c r="E26" s="94">
        <v>1393100</v>
      </c>
      <c r="F26" s="125">
        <f t="shared" si="0"/>
        <v>117.32188439276176</v>
      </c>
    </row>
    <row r="27" spans="1:6" s="3" customFormat="1" x14ac:dyDescent="0.2">
      <c r="A27" s="132" t="s">
        <v>1158</v>
      </c>
      <c r="B27" s="314" t="s">
        <v>3965</v>
      </c>
      <c r="C27" s="303">
        <v>16</v>
      </c>
      <c r="D27" s="94">
        <v>65699</v>
      </c>
      <c r="E27" s="94">
        <v>69380</v>
      </c>
      <c r="F27" s="125">
        <f t="shared" si="0"/>
        <v>105.60282500494679</v>
      </c>
    </row>
    <row r="28" spans="1:6" s="3" customFormat="1" x14ac:dyDescent="0.2">
      <c r="A28" s="132" t="s">
        <v>1159</v>
      </c>
      <c r="B28" s="314" t="s">
        <v>3943</v>
      </c>
      <c r="C28" s="303">
        <v>17</v>
      </c>
      <c r="D28" s="94">
        <v>16334</v>
      </c>
      <c r="E28" s="94">
        <v>17938</v>
      </c>
      <c r="F28" s="125">
        <f t="shared" si="0"/>
        <v>109.8200073466389</v>
      </c>
    </row>
    <row r="29" spans="1:6" s="3" customFormat="1" x14ac:dyDescent="0.2">
      <c r="A29" s="132" t="s">
        <v>1160</v>
      </c>
      <c r="B29" s="314" t="s">
        <v>3944</v>
      </c>
      <c r="C29" s="303">
        <v>18</v>
      </c>
      <c r="D29" s="94">
        <v>1725065</v>
      </c>
      <c r="E29" s="94">
        <v>1725065</v>
      </c>
      <c r="F29" s="125">
        <f t="shared" si="0"/>
        <v>100</v>
      </c>
    </row>
    <row r="30" spans="1:6" s="3" customFormat="1" x14ac:dyDescent="0.2">
      <c r="A30" s="132" t="s">
        <v>2449</v>
      </c>
      <c r="B30" s="314" t="s">
        <v>2450</v>
      </c>
      <c r="C30" s="303">
        <v>19</v>
      </c>
      <c r="D30" s="94">
        <v>95592</v>
      </c>
      <c r="E30" s="94">
        <v>95592</v>
      </c>
      <c r="F30" s="125">
        <f t="shared" si="0"/>
        <v>100</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15103</v>
      </c>
      <c r="E32" s="94">
        <v>15782</v>
      </c>
      <c r="F32" s="125">
        <f t="shared" si="0"/>
        <v>104.49579553731047</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3075885</v>
      </c>
      <c r="E34" s="94">
        <v>3017187</v>
      </c>
      <c r="F34" s="125">
        <f t="shared" si="0"/>
        <v>98.091671177563526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v>285126</v>
      </c>
      <c r="E36" s="94">
        <v>285126</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285126</v>
      </c>
      <c r="E40" s="94">
        <v>285126</v>
      </c>
      <c r="F40" s="125">
        <f t="shared" si="0"/>
        <v>100</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15472</v>
      </c>
      <c r="E51" s="97">
        <f>SUM(E52:E55)-E56</f>
        <v>2735</v>
      </c>
      <c r="F51" s="124">
        <f t="shared" si="0"/>
        <v>17.677094105480869</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219750</v>
      </c>
      <c r="E53" s="94">
        <v>219750</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204278</v>
      </c>
      <c r="E56" s="94">
        <v>217015</v>
      </c>
      <c r="F56" s="125">
        <f t="shared" si="0"/>
        <v>106.2351305573777</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181797</v>
      </c>
      <c r="E60" s="94">
        <v>184865</v>
      </c>
      <c r="F60" s="125">
        <f t="shared" si="0"/>
        <v>101.68759660500449</v>
      </c>
    </row>
    <row r="61" spans="1:6" s="3" customFormat="1" x14ac:dyDescent="0.2">
      <c r="A61" s="132" t="s">
        <v>456</v>
      </c>
      <c r="B61" s="314" t="s">
        <v>617</v>
      </c>
      <c r="C61" s="303">
        <v>50</v>
      </c>
      <c r="D61" s="94">
        <v>181797</v>
      </c>
      <c r="E61" s="94">
        <v>184865</v>
      </c>
      <c r="F61" s="125">
        <f t="shared" si="0"/>
        <v>101.68759660500449</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10803318</v>
      </c>
      <c r="E74" s="97">
        <f>E75+E84+E92+E123+E139+E151+E168+E169</f>
        <v>7752087</v>
      </c>
      <c r="F74" s="124">
        <f t="shared" si="0"/>
        <v>71.756538130229984</v>
      </c>
    </row>
    <row r="75" spans="1:6" s="3" customFormat="1" x14ac:dyDescent="0.2">
      <c r="A75" s="272" t="s">
        <v>2744</v>
      </c>
      <c r="B75" s="314" t="s">
        <v>322</v>
      </c>
      <c r="C75" s="303">
        <v>64</v>
      </c>
      <c r="D75" s="97">
        <f>+D76+D81+D82+D83</f>
        <v>10069565</v>
      </c>
      <c r="E75" s="97">
        <f>+E76+E81+E82+E83</f>
        <v>7087620</v>
      </c>
      <c r="F75" s="124">
        <f t="shared" si="0"/>
        <v>70.386555923716671</v>
      </c>
    </row>
    <row r="76" spans="1:6" s="3" customFormat="1" x14ac:dyDescent="0.2">
      <c r="A76" s="132" t="s">
        <v>3429</v>
      </c>
      <c r="B76" s="317" t="s">
        <v>1885</v>
      </c>
      <c r="C76" s="303">
        <v>65</v>
      </c>
      <c r="D76" s="97">
        <f>SUM(D77:D80)</f>
        <v>10065813</v>
      </c>
      <c r="E76" s="97">
        <f>SUM(E77:E80)</f>
        <v>7086906</v>
      </c>
      <c r="F76" s="124">
        <f t="shared" ref="F76:F139" si="1">IF(D76&gt;0,IF(E76/D76&gt;=100,"&gt;&gt;100",E76/D76*100),"-")</f>
        <v>70.405698973346702</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10065813</v>
      </c>
      <c r="E78" s="94">
        <v>7086906</v>
      </c>
      <c r="F78" s="125">
        <f t="shared" si="1"/>
        <v>70.405698973346702</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3752</v>
      </c>
      <c r="E82" s="94">
        <v>714</v>
      </c>
      <c r="F82" s="125">
        <f t="shared" si="1"/>
        <v>19.029850746268657</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675011</v>
      </c>
      <c r="E84" s="97">
        <f>+E85+SUM(E88:E91)</f>
        <v>644567</v>
      </c>
      <c r="F84" s="124">
        <f t="shared" si="1"/>
        <v>95.489851276497717</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v>15760</v>
      </c>
      <c r="E90" s="94"/>
      <c r="F90" s="125">
        <f t="shared" si="1"/>
        <v>0</v>
      </c>
    </row>
    <row r="91" spans="1:6" s="3" customFormat="1" x14ac:dyDescent="0.2">
      <c r="A91" s="132" t="s">
        <v>4178</v>
      </c>
      <c r="B91" s="317" t="s">
        <v>4179</v>
      </c>
      <c r="C91" s="303">
        <v>80</v>
      </c>
      <c r="D91" s="94">
        <v>659251</v>
      </c>
      <c r="E91" s="94">
        <v>644567</v>
      </c>
      <c r="F91" s="125">
        <f t="shared" si="1"/>
        <v>97.772623780623775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58742</v>
      </c>
      <c r="E151" s="97">
        <f>SUM(E152:E154)+SUM(E162:E166)-E167</f>
        <v>19900</v>
      </c>
      <c r="F151" s="124">
        <f t="shared" si="2"/>
        <v>33.876953457492078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58742</v>
      </c>
      <c r="E164" s="94">
        <v>33793</v>
      </c>
      <c r="F164" s="125">
        <f t="shared" si="2"/>
        <v>57.527833577338193</v>
      </c>
    </row>
    <row r="165" spans="1:6" s="3" customFormat="1" x14ac:dyDescent="0.2">
      <c r="A165" s="132" t="s">
        <v>1339</v>
      </c>
      <c r="B165" s="317" t="s">
        <v>1340</v>
      </c>
      <c r="C165" s="303">
        <v>154</v>
      </c>
      <c r="D165" s="94"/>
      <c r="E165" s="94">
        <v>5400</v>
      </c>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v>19293</v>
      </c>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10854426</v>
      </c>
      <c r="E173" s="97">
        <f>E174+E234</f>
        <v>8054492</v>
      </c>
      <c r="F173" s="124">
        <f t="shared" si="2"/>
        <v>74.204679270925979</v>
      </c>
    </row>
    <row r="174" spans="1:6" s="3" customFormat="1" x14ac:dyDescent="0.2">
      <c r="A174" s="272" t="s">
        <v>3813</v>
      </c>
      <c r="B174" s="314" t="s">
        <v>1145</v>
      </c>
      <c r="C174" s="303">
        <v>163</v>
      </c>
      <c r="D174" s="97">
        <f>D175+D186+D187+D203+D231</f>
        <v>450832</v>
      </c>
      <c r="E174" s="97">
        <f>E175+E186+E187+E203+E231</f>
        <v>520776</v>
      </c>
      <c r="F174" s="124">
        <f t="shared" si="2"/>
        <v>115.51442666004188</v>
      </c>
    </row>
    <row r="175" spans="1:6" s="3" customFormat="1" x14ac:dyDescent="0.2">
      <c r="A175" s="272" t="s">
        <v>1181</v>
      </c>
      <c r="B175" s="314" t="s">
        <v>1547</v>
      </c>
      <c r="C175" s="303">
        <v>164</v>
      </c>
      <c r="D175" s="97">
        <f>SUM(D176:D178)+SUM(D182:D185)</f>
        <v>450832</v>
      </c>
      <c r="E175" s="97">
        <f>SUM(E176:E178)+SUM(E182:E185)</f>
        <v>520776</v>
      </c>
      <c r="F175" s="124">
        <f t="shared" si="2"/>
        <v>115.51442666004188</v>
      </c>
    </row>
    <row r="176" spans="1:6" s="3" customFormat="1" x14ac:dyDescent="0.2">
      <c r="A176" s="272" t="s">
        <v>1182</v>
      </c>
      <c r="B176" s="314" t="s">
        <v>1183</v>
      </c>
      <c r="C176" s="303">
        <v>165</v>
      </c>
      <c r="D176" s="94">
        <v>437458</v>
      </c>
      <c r="E176" s="94">
        <v>430424</v>
      </c>
      <c r="F176" s="125">
        <f t="shared" si="2"/>
        <v>98.392074210552778</v>
      </c>
    </row>
    <row r="177" spans="1:6" s="3" customFormat="1" x14ac:dyDescent="0.2">
      <c r="A177" s="272" t="s">
        <v>1184</v>
      </c>
      <c r="B177" s="314" t="s">
        <v>1185</v>
      </c>
      <c r="C177" s="303">
        <v>166</v>
      </c>
      <c r="D177" s="94">
        <v>13374</v>
      </c>
      <c r="E177" s="94">
        <v>89668</v>
      </c>
      <c r="F177" s="125">
        <f t="shared" si="2"/>
        <v>670.46508150142063</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v>684</v>
      </c>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10403594</v>
      </c>
      <c r="E234" s="97">
        <f>+E235+E243-E247+E251+E252+E253</f>
        <v>7533716</v>
      </c>
      <c r="F234" s="124">
        <f t="shared" si="3"/>
        <v>72.414552124967585</v>
      </c>
    </row>
    <row r="235" spans="1:6" s="3" customFormat="1" x14ac:dyDescent="0.2">
      <c r="A235" s="132" t="s">
        <v>1279</v>
      </c>
      <c r="B235" s="314" t="s">
        <v>3395</v>
      </c>
      <c r="C235" s="303">
        <v>224</v>
      </c>
      <c r="D235" s="97">
        <f>D236-D239</f>
        <v>51108</v>
      </c>
      <c r="E235" s="97">
        <f>E236-E239</f>
        <v>302405</v>
      </c>
      <c r="F235" s="124">
        <f t="shared" si="3"/>
        <v>591.69797292009082</v>
      </c>
    </row>
    <row r="236" spans="1:6" s="3" customFormat="1" x14ac:dyDescent="0.2">
      <c r="A236" s="132" t="s">
        <v>1280</v>
      </c>
      <c r="B236" s="314" t="s">
        <v>3396</v>
      </c>
      <c r="C236" s="303">
        <v>225</v>
      </c>
      <c r="D236" s="97">
        <f>SUM(D237:D238)</f>
        <v>51108</v>
      </c>
      <c r="E236" s="97">
        <f>SUM(E237:E238)</f>
        <v>302405</v>
      </c>
      <c r="F236" s="124">
        <f t="shared" si="3"/>
        <v>591.69797292009082</v>
      </c>
    </row>
    <row r="237" spans="1:6" s="3" customFormat="1" x14ac:dyDescent="0.2">
      <c r="A237" s="132" t="s">
        <v>1281</v>
      </c>
      <c r="B237" s="314" t="s">
        <v>1282</v>
      </c>
      <c r="C237" s="303">
        <v>226</v>
      </c>
      <c r="D237" s="94">
        <v>51108</v>
      </c>
      <c r="E237" s="94">
        <v>302405</v>
      </c>
      <c r="F237" s="125">
        <f t="shared" si="3"/>
        <v>591.69797292009082</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10286208</v>
      </c>
      <c r="E243" s="97">
        <f>SUM(E244:E246)</f>
        <v>7206211</v>
      </c>
      <c r="F243" s="124">
        <f t="shared" si="3"/>
        <v>70.057021985166941</v>
      </c>
    </row>
    <row r="244" spans="1:6" s="3" customFormat="1" x14ac:dyDescent="0.2">
      <c r="A244" s="132" t="s">
        <v>2861</v>
      </c>
      <c r="B244" s="314" t="s">
        <v>4121</v>
      </c>
      <c r="C244" s="303">
        <v>233</v>
      </c>
      <c r="D244" s="94">
        <v>10286208</v>
      </c>
      <c r="E244" s="94">
        <v>7206211</v>
      </c>
      <c r="F244" s="125">
        <f t="shared" si="3"/>
        <v>70.057021985166941</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2540</v>
      </c>
      <c r="E247" s="97">
        <f>SUM(E248:E250)</f>
        <v>0</v>
      </c>
      <c r="F247" s="124">
        <f t="shared" si="3"/>
        <v>0</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2540</v>
      </c>
      <c r="E249" s="94"/>
      <c r="F249" s="125">
        <f t="shared" si="3"/>
        <v>0</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68818</v>
      </c>
      <c r="E251" s="94">
        <v>25100</v>
      </c>
      <c r="F251" s="125">
        <f t="shared" si="3"/>
        <v>36.473015780755034</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29520</v>
      </c>
      <c r="E260" s="94"/>
      <c r="F260" s="125">
        <f t="shared" si="4"/>
        <v>0</v>
      </c>
    </row>
    <row r="261" spans="1:6" s="3" customFormat="1" x14ac:dyDescent="0.2">
      <c r="A261" s="132" t="s">
        <v>3171</v>
      </c>
      <c r="B261" s="314" t="s">
        <v>3173</v>
      </c>
      <c r="C261" s="303">
        <v>249</v>
      </c>
      <c r="D261" s="94">
        <v>29222</v>
      </c>
      <c r="E261" s="94">
        <v>19900</v>
      </c>
      <c r="F261" s="125">
        <f t="shared" si="4"/>
        <v>68.099377181575534</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19884</v>
      </c>
      <c r="E264" s="94">
        <v>5200</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639367</v>
      </c>
      <c r="E267" s="94">
        <v>639367</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450832</v>
      </c>
      <c r="E288" s="94">
        <v>520776</v>
      </c>
      <c r="F288" s="125">
        <f t="shared" si="4"/>
        <v>115.51442666004188</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MAGDALENA KOVAČ</v>
      </c>
      <c r="B325" s="291"/>
      <c r="D325" s="293"/>
      <c r="E325" s="293"/>
      <c r="F325" s="291"/>
      <c r="G325" s="307"/>
    </row>
    <row r="326" spans="1:7" s="292" customFormat="1" ht="15" customHeight="1" x14ac:dyDescent="0.2">
      <c r="A326" s="291" t="str">
        <f>IF(RefStr!H27="","Telefon za kontakt: _________________","Telefon za kontakt: " &amp; RefStr!H27)</f>
        <v>Telefon za kontakt: 6558703</v>
      </c>
      <c r="B326" s="291"/>
      <c r="F326" s="291"/>
      <c r="G326" s="307"/>
    </row>
    <row r="327" spans="1:7" s="292" customFormat="1" ht="15" customHeight="1" x14ac:dyDescent="0.2">
      <c r="A327" s="291" t="str">
        <f>IF(RefStr!H33="","Odgovorna osoba: _____________________________","Odgovorna osoba: " &amp; RefStr!H33)</f>
        <v>Odgovorna osoba: MARIJA BUBAŠ</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83" activePane="bottomLeft" state="frozen"/>
      <selection pane="bottomLeft" activeCell="D115" sqref="D11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26563</v>
      </c>
      <c r="C4" s="429"/>
      <c r="D4" s="429"/>
      <c r="E4" s="430">
        <f>SUM(Skriveni!G1287:G1423)</f>
        <v>7687598.2200000007</v>
      </c>
      <c r="F4" s="431"/>
    </row>
    <row r="5" spans="1:6" ht="15" customHeight="1" x14ac:dyDescent="0.2">
      <c r="B5" s="428" t="str">
        <f>"Naziv: "&amp;IF(RefStr!B10&lt;&gt;"",RefStr!B10,"_______________________________________")</f>
        <v>Naziv: HRVATSKI ZAVOD ZA ZAŠTITU ZDRAVLJA I SIGURNOST NA RADU</v>
      </c>
      <c r="C5" s="429"/>
      <c r="D5" s="429"/>
      <c r="E5" s="432" t="s">
        <v>7</v>
      </c>
      <c r="F5" s="432"/>
    </row>
    <row r="6" spans="1:6" ht="15" customHeight="1" x14ac:dyDescent="0.2">
      <c r="A6" s="24"/>
      <c r="B6" s="426" t="str">
        <f xml:space="preserve"> "Razina: " &amp; RefStr!B16 &amp; ", Razdjel: " &amp; TEXT(INT(VALUE(RefStr!B20)), "000")</f>
        <v>Razina: 11, Razdjel: 096</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7972847</v>
      </c>
      <c r="E96" s="97">
        <f>E97+E101+E106+E111+E112+E113</f>
        <v>7877154</v>
      </c>
      <c r="F96" s="125">
        <f t="shared" si="1"/>
        <v>98.799763748131625</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v>7972847</v>
      </c>
      <c r="E113" s="94">
        <v>7877154</v>
      </c>
      <c r="F113" s="125">
        <f t="shared" si="1"/>
        <v>98.799763748131625</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7972847</v>
      </c>
      <c r="E148" s="107">
        <f>E12+E29+E35+E42+E82+E89+E96+E114+E121+E136</f>
        <v>7877154</v>
      </c>
      <c r="F148" s="126">
        <f t="shared" si="2"/>
        <v>98.799763748131625</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MAGDALENA KOVAČ</v>
      </c>
      <c r="B151" s="291"/>
      <c r="D151" s="293"/>
      <c r="E151" s="293"/>
      <c r="F151" s="291"/>
      <c r="G151" s="307"/>
    </row>
    <row r="152" spans="1:7" s="292" customFormat="1" ht="15" customHeight="1" x14ac:dyDescent="0.2">
      <c r="A152" s="291" t="str">
        <f>IF(RefStr!H27="","Telefon za kontakt: _________________","Telefon za kontakt: " &amp; RefStr!H27)</f>
        <v>Telefon za kontakt: 6558703</v>
      </c>
      <c r="B152" s="291"/>
      <c r="E152" s="291"/>
      <c r="F152" s="291"/>
      <c r="G152" s="307"/>
    </row>
    <row r="153" spans="1:7" s="292" customFormat="1" ht="15" customHeight="1" x14ac:dyDescent="0.2">
      <c r="A153" s="291" t="str">
        <f>IF(RefStr!H33="","Odgovorna osoba: _____________________________","Odgovorna osoba: " &amp; RefStr!H33)</f>
        <v>Odgovorna osoba: MARIJA BUBAŠ</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B38" sqref="B38"/>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26563</v>
      </c>
      <c r="C4" s="450"/>
      <c r="D4" s="430">
        <f>SUM(Skriveni!G1424:G1467)</f>
        <v>0</v>
      </c>
      <c r="E4" s="431"/>
    </row>
    <row r="5" spans="1:6" ht="15" customHeight="1" x14ac:dyDescent="0.2">
      <c r="B5" s="428" t="str">
        <f>"Naziv: "&amp;IF(RefStr!B10&lt;&gt;"",RefStr!B10,"_______________________________________")</f>
        <v>Naziv: HRVATSKI ZAVOD ZA ZAŠTITU ZDRAVLJA I SIGURNOST NA RADU</v>
      </c>
      <c r="C5" s="450"/>
      <c r="D5" s="432" t="s">
        <v>7</v>
      </c>
      <c r="E5" s="432"/>
    </row>
    <row r="6" spans="1:6" ht="15" customHeight="1" x14ac:dyDescent="0.2">
      <c r="A6" s="24"/>
      <c r="B6" s="426" t="str">
        <f xml:space="preserve"> "Razina: " &amp; RefStr!B16 &amp; ", Razdjel: " &amp; TEXT(INT(VALUE(RefStr!B20)), "000")</f>
        <v>Razina: 11, Razdjel: 096</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MAGDALENA KOVAČ</v>
      </c>
      <c r="B59" s="291"/>
      <c r="D59" s="293"/>
      <c r="E59" s="293"/>
      <c r="F59" s="291"/>
      <c r="G59" s="307"/>
    </row>
    <row r="60" spans="1:7" s="292" customFormat="1" ht="15" customHeight="1" x14ac:dyDescent="0.2">
      <c r="A60" s="291" t="str">
        <f>IF(RefStr!H27="","Telefon za kontakt: _________________","Telefon za kontakt: " &amp; RefStr!H27)</f>
        <v>Telefon za kontakt: 6558703</v>
      </c>
      <c r="B60" s="291"/>
      <c r="F60" s="291"/>
      <c r="G60" s="307"/>
    </row>
    <row r="61" spans="1:7" s="292" customFormat="1" ht="15" customHeight="1" x14ac:dyDescent="0.2">
      <c r="A61" s="291" t="str">
        <f>IF(RefStr!H33="","Odgovorna osoba: _____________________________","Odgovorna osoba: " &amp; RefStr!H33)</f>
        <v>Odgovorna osoba: MARIJA BUBAŠ</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36" sqref="D36"/>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26563</v>
      </c>
      <c r="C4" s="430">
        <f>SUM(Skriveni!G1468:G1561)</f>
        <v>743039.66700000002</v>
      </c>
      <c r="D4" s="431"/>
    </row>
    <row r="5" spans="1:5" s="23" customFormat="1" ht="15" customHeight="1" x14ac:dyDescent="0.2">
      <c r="B5" s="98" t="str">
        <f>"Naziv: "&amp;IF(RefStr!B10&lt;&gt;"",RefStr!B10,"_______________________________________")</f>
        <v>Naziv: HRVATSKI ZAVOD ZA ZAŠTITU ZDRAVLJA I SIGURNOST NA RADU</v>
      </c>
      <c r="C5" s="432" t="s">
        <v>7</v>
      </c>
      <c r="D5" s="432"/>
    </row>
    <row r="6" spans="1:5" s="23" customFormat="1" ht="15" customHeight="1" x14ac:dyDescent="0.2">
      <c r="A6" s="24"/>
      <c r="B6" s="426" t="str">
        <f xml:space="preserve"> "Razina: " &amp; RefStr!B16 &amp; ", Razdjel: " &amp; TEXT(INT(VALUE(RefStr!B20)), "000")</f>
        <v>Razina: 11, Razdjel: 096</v>
      </c>
      <c r="C6" s="457"/>
      <c r="D6" s="457"/>
      <c r="E6" s="285"/>
    </row>
    <row r="7" spans="1:5" s="23" customFormat="1" ht="15" customHeight="1" x14ac:dyDescent="0.2">
      <c r="A7" s="24"/>
      <c r="B7" s="426" t="str">
        <f>"Djelatnost: " &amp; RefStr!B18 &amp; " " &amp; RefStr!C18</f>
        <v>Djelatnost: 8622 Djelatnosti specijalističke medicinske prakse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450832</v>
      </c>
    </row>
    <row r="13" spans="1:5" s="2" customFormat="1" x14ac:dyDescent="0.2">
      <c r="A13" s="270"/>
      <c r="B13" s="271" t="s">
        <v>2062</v>
      </c>
      <c r="C13" s="264">
        <v>2</v>
      </c>
      <c r="D13" s="140">
        <f>D14+D15+D23+D24</f>
        <v>8653371</v>
      </c>
    </row>
    <row r="14" spans="1:5" s="2" customFormat="1" x14ac:dyDescent="0.2">
      <c r="A14" s="270"/>
      <c r="B14" s="271" t="s">
        <v>4041</v>
      </c>
      <c r="C14" s="264">
        <v>3</v>
      </c>
      <c r="D14" s="141"/>
    </row>
    <row r="15" spans="1:5" s="2" customFormat="1" x14ac:dyDescent="0.2">
      <c r="A15" s="270" t="s">
        <v>1181</v>
      </c>
      <c r="B15" s="271" t="s">
        <v>3078</v>
      </c>
      <c r="C15" s="264">
        <v>4</v>
      </c>
      <c r="D15" s="140">
        <f>SUM(D16:D22)</f>
        <v>8366162</v>
      </c>
    </row>
    <row r="16" spans="1:5" s="2" customFormat="1" x14ac:dyDescent="0.2">
      <c r="A16" s="272" t="s">
        <v>1182</v>
      </c>
      <c r="B16" s="273" t="s">
        <v>1183</v>
      </c>
      <c r="C16" s="264">
        <v>5</v>
      </c>
      <c r="D16" s="141">
        <v>6086947</v>
      </c>
    </row>
    <row r="17" spans="1:4" s="2" customFormat="1" x14ac:dyDescent="0.2">
      <c r="A17" s="272" t="s">
        <v>1184</v>
      </c>
      <c r="B17" s="273" t="s">
        <v>1185</v>
      </c>
      <c r="C17" s="264">
        <v>6</v>
      </c>
      <c r="D17" s="141">
        <v>2234103</v>
      </c>
    </row>
    <row r="18" spans="1:4" s="2" customFormat="1" x14ac:dyDescent="0.2">
      <c r="A18" s="272" t="s">
        <v>1186</v>
      </c>
      <c r="B18" s="273" t="s">
        <v>1187</v>
      </c>
      <c r="C18" s="264">
        <v>7</v>
      </c>
      <c r="D18" s="141">
        <v>7046</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38066</v>
      </c>
    </row>
    <row r="23" spans="1:4" s="2" customFormat="1" x14ac:dyDescent="0.2">
      <c r="A23" s="270" t="s">
        <v>3033</v>
      </c>
      <c r="B23" s="271" t="s">
        <v>3034</v>
      </c>
      <c r="C23" s="264">
        <v>12</v>
      </c>
      <c r="D23" s="141">
        <v>287209</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8583427</v>
      </c>
    </row>
    <row r="31" spans="1:4" s="2" customFormat="1" x14ac:dyDescent="0.2">
      <c r="A31" s="272"/>
      <c r="B31" s="271" t="s">
        <v>4041</v>
      </c>
      <c r="C31" s="264">
        <v>20</v>
      </c>
      <c r="D31" s="141"/>
    </row>
    <row r="32" spans="1:4" s="2" customFormat="1" x14ac:dyDescent="0.2">
      <c r="A32" s="270" t="s">
        <v>1181</v>
      </c>
      <c r="B32" s="271" t="s">
        <v>3081</v>
      </c>
      <c r="C32" s="264">
        <v>21</v>
      </c>
      <c r="D32" s="140">
        <f>SUM(D33:D39)</f>
        <v>8296218</v>
      </c>
    </row>
    <row r="33" spans="1:4" s="2" customFormat="1" x14ac:dyDescent="0.2">
      <c r="A33" s="272" t="s">
        <v>1182</v>
      </c>
      <c r="B33" s="273" t="s">
        <v>1183</v>
      </c>
      <c r="C33" s="264">
        <v>22</v>
      </c>
      <c r="D33" s="141">
        <v>6107354</v>
      </c>
    </row>
    <row r="34" spans="1:4" s="2" customFormat="1" x14ac:dyDescent="0.2">
      <c r="A34" s="272" t="s">
        <v>1184</v>
      </c>
      <c r="B34" s="273" t="s">
        <v>1185</v>
      </c>
      <c r="C34" s="264">
        <v>23</v>
      </c>
      <c r="D34" s="141">
        <v>2144436</v>
      </c>
    </row>
    <row r="35" spans="1:4" s="2" customFormat="1" x14ac:dyDescent="0.2">
      <c r="A35" s="272" t="s">
        <v>1186</v>
      </c>
      <c r="B35" s="273" t="s">
        <v>1187</v>
      </c>
      <c r="C35" s="264">
        <v>24</v>
      </c>
      <c r="D35" s="141">
        <v>7046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37382</v>
      </c>
    </row>
    <row r="40" spans="1:4" s="2" customFormat="1" x14ac:dyDescent="0.2">
      <c r="A40" s="275" t="s">
        <v>3033</v>
      </c>
      <c r="B40" s="271" t="s">
        <v>3034</v>
      </c>
      <c r="C40" s="264">
        <v>29</v>
      </c>
      <c r="D40" s="141">
        <v>287209</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520776</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520776</v>
      </c>
    </row>
    <row r="102" spans="1:5" s="2" customFormat="1" x14ac:dyDescent="0.2">
      <c r="A102" s="272"/>
      <c r="B102" s="280" t="s">
        <v>4041</v>
      </c>
      <c r="C102" s="264">
        <v>91</v>
      </c>
      <c r="D102" s="141"/>
    </row>
    <row r="103" spans="1:5" s="2" customFormat="1" x14ac:dyDescent="0.2">
      <c r="A103" s="272" t="s">
        <v>1181</v>
      </c>
      <c r="B103" s="280" t="s">
        <v>1365</v>
      </c>
      <c r="C103" s="264">
        <v>92</v>
      </c>
      <c r="D103" s="141">
        <v>520776</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MAGDALENA KOVAČ</v>
      </c>
      <c r="B109" s="291"/>
      <c r="C109" s="293"/>
      <c r="D109" s="293"/>
      <c r="E109" s="291"/>
    </row>
    <row r="110" spans="1:5" s="292" customFormat="1" ht="15" customHeight="1" x14ac:dyDescent="0.2">
      <c r="A110" s="291" t="str">
        <f>IF(RefStr!H27="","Telefon za kontakt: _________________","Telefon za kontakt: " &amp; RefStr!H27)</f>
        <v>Telefon za kontakt: 6558703</v>
      </c>
      <c r="B110" s="291"/>
      <c r="E110" s="291"/>
    </row>
    <row r="111" spans="1:5" s="292" customFormat="1" ht="15" customHeight="1" x14ac:dyDescent="0.2">
      <c r="A111" s="291" t="str">
        <f>IF(RefStr!H33="","Odgovorna osoba: _____________________________","Odgovorna osoba: " &amp; RefStr!H33)</f>
        <v>Odgovorna osoba: MARIJA BUBAŠ</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44" sqref="C4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26563</v>
      </c>
      <c r="P3" s="239">
        <f>RefStr!B20</f>
        <v>96</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1</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Magdalena Kovač</cp:lastModifiedBy>
  <cp:lastPrinted>2017-06-30T07:15:16Z</cp:lastPrinted>
  <dcterms:created xsi:type="dcterms:W3CDTF">2001-11-21T09:32:18Z</dcterms:created>
  <dcterms:modified xsi:type="dcterms:W3CDTF">2019-01-31T07:47:43Z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